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5470\Downloads\"/>
    </mc:Choice>
  </mc:AlternateContent>
  <xr:revisionPtr revIDLastSave="0" documentId="13_ncr:1_{4D13E542-9CD4-4F1C-B3E2-5CCC76835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有形固定資産の明細" sheetId="29" r:id="rId1"/>
    <sheet name="有形固定資産に係る行政目的別の明細" sheetId="27" r:id="rId2"/>
    <sheet name="未収金の明細_一般会計等" sheetId="25" r:id="rId3"/>
    <sheet name="補助金等の明細(R04）" sheetId="23" r:id="rId4"/>
    <sheet name="長期延滞債権の明細_一般会計等" sheetId="15" r:id="rId5"/>
    <sheet name="地方債等（利率別）の明細" sheetId="14" r:id="rId6"/>
    <sheet name="地方債等（返済期間別）の明細" sheetId="13" r:id="rId7"/>
    <sheet name="貸付金の明細" sheetId="12" r:id="rId8"/>
    <sheet name="財源情報の明細" sheetId="10" r:id="rId9"/>
    <sheet name="財源の明細_R04" sheetId="9" r:id="rId10"/>
    <sheet name="基金の明細 _一般会計等" sheetId="3" r:id="rId11"/>
    <sheet name="引当金の明細_一般会計等" sheetId="1" r:id="rId12"/>
    <sheet name="投資及び出資金の明細" sheetId="17" r:id="rId13"/>
    <sheet name="資金の明細" sheetId="11" r:id="rId14"/>
  </sheets>
  <definedNames>
    <definedName name="_xlnm._FilterDatabase" localSheetId="12" hidden="1">投資及び出資金の明細!$A$14:$L$30</definedName>
    <definedName name="_xlnm._FilterDatabase" localSheetId="3" hidden="1">'補助金等の明細(R04）'!$A$5:$E$38</definedName>
    <definedName name="_xlnm.Print_Area" localSheetId="9">財源の明細_R04!$A$1:$E$36</definedName>
    <definedName name="_xlnm.Print_Area" localSheetId="12">投資及び出資金の明細!$A:$K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5" l="1"/>
  <c r="B22" i="25" s="1"/>
  <c r="C21" i="25"/>
  <c r="C22" i="25"/>
  <c r="D9" i="23" l="1"/>
  <c r="D37" i="23"/>
  <c r="D38" i="23"/>
  <c r="B8" i="17" l="1"/>
  <c r="E8" i="17"/>
  <c r="H8" i="17"/>
  <c r="B11" i="17"/>
  <c r="E15" i="17"/>
  <c r="G15" i="17"/>
  <c r="H15" i="17"/>
  <c r="J15" i="17"/>
  <c r="J35" i="17" s="1"/>
  <c r="E16" i="17"/>
  <c r="G16" i="17"/>
  <c r="H16" i="17"/>
  <c r="J16" i="17"/>
  <c r="K16" i="17"/>
  <c r="E17" i="17"/>
  <c r="G17" i="17"/>
  <c r="H17" i="17"/>
  <c r="J17" i="17"/>
  <c r="K17" i="17"/>
  <c r="E18" i="17"/>
  <c r="H18" i="17" s="1"/>
  <c r="G18" i="17"/>
  <c r="J18" i="17"/>
  <c r="E19" i="17"/>
  <c r="H19" i="17" s="1"/>
  <c r="G19" i="17"/>
  <c r="J19" i="17"/>
  <c r="K19" i="17"/>
  <c r="E20" i="17"/>
  <c r="H20" i="17" s="1"/>
  <c r="G20" i="17"/>
  <c r="J20" i="17"/>
  <c r="K20" i="17"/>
  <c r="E21" i="17"/>
  <c r="G21" i="17"/>
  <c r="H21" i="17"/>
  <c r="J21" i="17"/>
  <c r="K21" i="17"/>
  <c r="E22" i="17"/>
  <c r="G22" i="17"/>
  <c r="H22" i="17"/>
  <c r="J22" i="17"/>
  <c r="E23" i="17"/>
  <c r="G23" i="17"/>
  <c r="H23" i="17"/>
  <c r="J23" i="17"/>
  <c r="K23" i="17"/>
  <c r="E24" i="17"/>
  <c r="H24" i="17" s="1"/>
  <c r="G24" i="17"/>
  <c r="J24" i="17"/>
  <c r="K24" i="17"/>
  <c r="E25" i="17"/>
  <c r="H25" i="17" s="1"/>
  <c r="G25" i="17"/>
  <c r="J25" i="17"/>
  <c r="K25" i="17"/>
  <c r="E26" i="17"/>
  <c r="G26" i="17"/>
  <c r="H26" i="17"/>
  <c r="J26" i="17"/>
  <c r="E27" i="17"/>
  <c r="G27" i="17"/>
  <c r="H27" i="17"/>
  <c r="J27" i="17"/>
  <c r="E28" i="17"/>
  <c r="G28" i="17"/>
  <c r="H28" i="17"/>
  <c r="J28" i="17"/>
  <c r="K28" i="17"/>
  <c r="E29" i="17"/>
  <c r="G29" i="17"/>
  <c r="H29" i="17"/>
  <c r="J29" i="17"/>
  <c r="K29" i="17"/>
  <c r="E30" i="17"/>
  <c r="H30" i="17" s="1"/>
  <c r="G30" i="17"/>
  <c r="J30" i="17"/>
  <c r="K30" i="17"/>
  <c r="B35" i="17"/>
  <c r="B21" i="15" l="1"/>
  <c r="B22" i="15" s="1"/>
  <c r="C21" i="15"/>
  <c r="C22" i="15" s="1"/>
  <c r="A5" i="14" l="1"/>
  <c r="A5" i="13"/>
  <c r="B7" i="12"/>
  <c r="B11" i="12" s="1"/>
  <c r="B8" i="12"/>
  <c r="D11" i="12"/>
  <c r="B11" i="11" l="1"/>
  <c r="E6" i="9"/>
  <c r="E23" i="9"/>
  <c r="E24" i="9"/>
  <c r="E29" i="9" s="1"/>
  <c r="E33" i="9" s="1"/>
  <c r="E34" i="9" s="1"/>
  <c r="E35" i="9" s="1"/>
  <c r="E28" i="9"/>
  <c r="E30" i="9"/>
  <c r="B6" i="3" l="1"/>
  <c r="F6" i="3" s="1"/>
  <c r="F7" i="3"/>
  <c r="F8" i="3"/>
  <c r="F9" i="3"/>
  <c r="B10" i="3"/>
  <c r="F10" i="3"/>
  <c r="F11" i="3"/>
  <c r="F12" i="3"/>
  <c r="F13" i="3"/>
  <c r="B14" i="3"/>
  <c r="F14" i="3" s="1"/>
  <c r="F15" i="3"/>
  <c r="B16" i="3"/>
  <c r="F16" i="3"/>
  <c r="C17" i="3"/>
  <c r="B17" i="3" s="1"/>
  <c r="F17" i="3" s="1"/>
  <c r="F18" i="3"/>
  <c r="F19" i="3"/>
  <c r="B20" i="3"/>
  <c r="F20" i="3" s="1"/>
  <c r="D25" i="3"/>
  <c r="E25" i="3"/>
  <c r="F25" i="3" l="1"/>
  <c r="B25" i="3"/>
  <c r="C25" i="3"/>
  <c r="C13" i="1"/>
  <c r="D13" i="1"/>
  <c r="E13" i="1"/>
  <c r="B13" i="1"/>
  <c r="F11" i="1" l="1"/>
  <c r="F9" i="1"/>
  <c r="F7" i="1"/>
  <c r="F13" i="1" l="1"/>
</calcChain>
</file>

<file path=xl/sharedStrings.xml><?xml version="1.0" encoding="utf-8"?>
<sst xmlns="http://schemas.openxmlformats.org/spreadsheetml/2006/main" count="520" uniqueCount="244">
  <si>
    <t>引当金の明細</t>
  </si>
  <si>
    <t>自治体名：長泉町</t>
  </si>
  <si>
    <t>区分</t>
  </si>
  <si>
    <t>前年度末残高</t>
  </si>
  <si>
    <t>本年度増加額</t>
  </si>
  <si>
    <t>本年度減少額</t>
  </si>
  <si>
    <t>本年度末残高</t>
  </si>
  <si>
    <t>目的使用</t>
  </si>
  <si>
    <t>その他</t>
  </si>
  <si>
    <t>合計</t>
  </si>
  <si>
    <t>(単位：円)</t>
    <rPh sb="4" eb="5">
      <t>エン</t>
    </rPh>
    <phoneticPr fontId="3"/>
  </si>
  <si>
    <t>一般会計等　徴収不能引当金</t>
    <rPh sb="6" eb="8">
      <t>チョウシュウ</t>
    </rPh>
    <rPh sb="8" eb="10">
      <t>フノウ</t>
    </rPh>
    <rPh sb="10" eb="12">
      <t>ヒキアテ</t>
    </rPh>
    <rPh sb="12" eb="13">
      <t>キン</t>
    </rPh>
    <phoneticPr fontId="3"/>
  </si>
  <si>
    <t>一般会計等　賞与等引当金</t>
    <rPh sb="6" eb="8">
      <t>ショウヨ</t>
    </rPh>
    <rPh sb="8" eb="9">
      <t>トウ</t>
    </rPh>
    <rPh sb="9" eb="11">
      <t>ヒキアテ</t>
    </rPh>
    <rPh sb="11" eb="12">
      <t>キン</t>
    </rPh>
    <phoneticPr fontId="3"/>
  </si>
  <si>
    <t>一般会計等　退職手当引当金</t>
    <rPh sb="6" eb="8">
      <t>タイショク</t>
    </rPh>
    <rPh sb="8" eb="10">
      <t>テアテ</t>
    </rPh>
    <rPh sb="10" eb="12">
      <t>ヒキアテ</t>
    </rPh>
    <rPh sb="12" eb="13">
      <t>キン</t>
    </rPh>
    <phoneticPr fontId="3"/>
  </si>
  <si>
    <t>会計：一般会計等</t>
    <rPh sb="0" eb="2">
      <t>カイケイ</t>
    </rPh>
    <rPh sb="3" eb="8">
      <t>イッパンカイケイトウ</t>
    </rPh>
    <phoneticPr fontId="3"/>
  </si>
  <si>
    <t>年度：令和４年度</t>
    <rPh sb="3" eb="5">
      <t>レイワ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</si>
  <si>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6"/>
  </si>
  <si>
    <t>森林環境譲与税</t>
    <rPh sb="0" eb="4">
      <t>シンリンカンキョウ</t>
    </rPh>
    <rPh sb="4" eb="7">
      <t>ジョウヨゼイ</t>
    </rPh>
    <phoneticPr fontId="3"/>
  </si>
  <si>
    <t>ふるさと応援基金</t>
    <rPh sb="4" eb="6">
      <t>オウエン</t>
    </rPh>
    <rPh sb="6" eb="8">
      <t>キキン</t>
    </rPh>
    <phoneticPr fontId="3"/>
  </si>
  <si>
    <t>公共施設長寿命化基金</t>
    <rPh sb="0" eb="2">
      <t>コウキョウ</t>
    </rPh>
    <rPh sb="2" eb="4">
      <t>シセツ</t>
    </rPh>
    <rPh sb="4" eb="5">
      <t>チョウ</t>
    </rPh>
    <rPh sb="5" eb="8">
      <t>ジュミョウカ</t>
    </rPh>
    <rPh sb="8" eb="10">
      <t>キキン</t>
    </rPh>
    <phoneticPr fontId="2"/>
  </si>
  <si>
    <t>収入印紙等購買基金</t>
    <rPh sb="0" eb="2">
      <t>シュウニュウ</t>
    </rPh>
    <rPh sb="2" eb="4">
      <t>インシ</t>
    </rPh>
    <rPh sb="4" eb="5">
      <t>トウ</t>
    </rPh>
    <rPh sb="5" eb="7">
      <t>コウバイ</t>
    </rPh>
    <rPh sb="7" eb="9">
      <t>キキン</t>
    </rPh>
    <phoneticPr fontId="2"/>
  </si>
  <si>
    <t>スポーツ施設整備基金</t>
    <rPh sb="4" eb="6">
      <t>シセツ</t>
    </rPh>
    <rPh sb="6" eb="8">
      <t>セイビ</t>
    </rPh>
    <rPh sb="8" eb="10">
      <t>キキン</t>
    </rPh>
    <phoneticPr fontId="2"/>
  </si>
  <si>
    <t>育英資金給付基金</t>
    <rPh sb="0" eb="2">
      <t>イクエイ</t>
    </rPh>
    <rPh sb="2" eb="4">
      <t>シキン</t>
    </rPh>
    <rPh sb="4" eb="6">
      <t>キュウフ</t>
    </rPh>
    <rPh sb="6" eb="8">
      <t>キキン</t>
    </rPh>
    <phoneticPr fontId="2"/>
  </si>
  <si>
    <t>町営住宅修繕基金</t>
    <rPh sb="0" eb="2">
      <t>チョウエイ</t>
    </rPh>
    <rPh sb="2" eb="4">
      <t>ジュウタク</t>
    </rPh>
    <rPh sb="4" eb="6">
      <t>シュウゼン</t>
    </rPh>
    <rPh sb="6" eb="8">
      <t>キキン</t>
    </rPh>
    <phoneticPr fontId="2"/>
  </si>
  <si>
    <t>ふるさと水と土基金</t>
    <rPh sb="4" eb="5">
      <t>ミズ</t>
    </rPh>
    <rPh sb="6" eb="7">
      <t>ツチ</t>
    </rPh>
    <rPh sb="7" eb="9">
      <t>キキン</t>
    </rPh>
    <phoneticPr fontId="2"/>
  </si>
  <si>
    <t>衛生施設建設基金</t>
    <rPh sb="0" eb="2">
      <t>エイセイ</t>
    </rPh>
    <rPh sb="2" eb="4">
      <t>シセツ</t>
    </rPh>
    <rPh sb="4" eb="6">
      <t>ケンセツ</t>
    </rPh>
    <rPh sb="6" eb="8">
      <t>キキン</t>
    </rPh>
    <phoneticPr fontId="2"/>
  </si>
  <si>
    <t>地域福祉基金</t>
    <rPh sb="0" eb="2">
      <t>チイキ</t>
    </rPh>
    <rPh sb="2" eb="4">
      <t>フクシ</t>
    </rPh>
    <rPh sb="4" eb="6">
      <t>キキン</t>
    </rPh>
    <phoneticPr fontId="2"/>
  </si>
  <si>
    <t>国債交流基金</t>
    <rPh sb="0" eb="2">
      <t>コクサイ</t>
    </rPh>
    <rPh sb="2" eb="4">
      <t>コウリュウ</t>
    </rPh>
    <rPh sb="4" eb="6">
      <t>キキン</t>
    </rPh>
    <phoneticPr fontId="2"/>
  </si>
  <si>
    <t>美術品購入基金</t>
    <rPh sb="0" eb="2">
      <t>ビジュツ</t>
    </rPh>
    <rPh sb="2" eb="3">
      <t>ヒン</t>
    </rPh>
    <rPh sb="3" eb="5">
      <t>コウニュウ</t>
    </rPh>
    <rPh sb="5" eb="7">
      <t>キキン</t>
    </rPh>
    <phoneticPr fontId="2"/>
  </si>
  <si>
    <t>減債基金</t>
    <rPh sb="0" eb="2">
      <t>ゲンサイ</t>
    </rPh>
    <rPh sb="2" eb="4">
      <t>キキン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</si>
  <si>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</si>
  <si>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(参考)財産に関する_x000D_
調書記載額(千円)</t>
    <rPh sb="18" eb="20">
      <t>センエン</t>
    </rPh>
    <phoneticPr fontId="3"/>
  </si>
  <si>
    <t>合計_x000D_
(貸借対照表計上額)</t>
  </si>
  <si>
    <t>土地</t>
  </si>
  <si>
    <t>有価証券</t>
  </si>
  <si>
    <t>現金預金</t>
  </si>
  <si>
    <t>種類</t>
  </si>
  <si>
    <t>基金の明細</t>
  </si>
  <si>
    <t>小計</t>
  </si>
  <si>
    <t>計</t>
  </si>
  <si>
    <t>県支出金</t>
    <rPh sb="0" eb="1">
      <t>ケン</t>
    </rPh>
    <rPh sb="1" eb="4">
      <t>シシュツキン</t>
    </rPh>
    <phoneticPr fontId="3"/>
  </si>
  <si>
    <t>国庫支出金</t>
    <rPh sb="0" eb="2">
      <t>コッコ</t>
    </rPh>
    <rPh sb="2" eb="5">
      <t>シシュツキン</t>
    </rPh>
    <phoneticPr fontId="3"/>
  </si>
  <si>
    <t>経常的_x000D_
補助金</t>
  </si>
  <si>
    <t>資本的_x000D_
補助金</t>
  </si>
  <si>
    <t>国県等補助金</t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</si>
  <si>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3"/>
  </si>
  <si>
    <t>寄附金</t>
    <rPh sb="0" eb="3">
      <t>キフキン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</si>
  <si>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</si>
  <si>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</si>
  <si>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</si>
  <si>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</si>
  <si>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</si>
  <si>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</si>
  <si>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</si>
  <si>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</si>
  <si>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配当割交付金</t>
    <rPh sb="0" eb="6">
      <t>ハイトウワリコウフキン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</si>
  <si>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</si>
  <si>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</si>
  <si>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町税</t>
    <rPh sb="0" eb="1">
      <t>マチ</t>
    </rPh>
    <rPh sb="1" eb="2">
      <t>ゼイ</t>
    </rPh>
    <phoneticPr fontId="3"/>
  </si>
  <si>
    <t>税収等</t>
  </si>
  <si>
    <t>一般会計</t>
  </si>
  <si>
    <t>金額</t>
  </si>
  <si>
    <t>財源の内容</t>
  </si>
  <si>
    <t>会計</t>
  </si>
  <si>
    <t>財源の明細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</si>
  <si>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</si>
  <si>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</si>
  <si>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年度：令和４年度</t>
    <rPh sb="3" eb="5">
      <t>レイワ</t>
    </rPh>
    <rPh sb="6" eb="8">
      <t>ネンド</t>
    </rPh>
    <rPh sb="7" eb="8">
      <t>ド</t>
    </rPh>
    <phoneticPr fontId="3"/>
  </si>
  <si>
    <t>-</t>
    <phoneticPr fontId="3"/>
  </si>
  <si>
    <t>-</t>
  </si>
  <si>
    <t>貸付金・基金等の増加</t>
  </si>
  <si>
    <t>有形固定資産等の増加</t>
  </si>
  <si>
    <t>純行政コスト</t>
  </si>
  <si>
    <t>地方債等</t>
  </si>
  <si>
    <t>内訳</t>
  </si>
  <si>
    <t>（単位：円）</t>
  </si>
  <si>
    <t>会計：一般会計等</t>
  </si>
  <si>
    <t>年度：令和３年度</t>
    <rPh sb="3" eb="5">
      <t>レイワ</t>
    </rPh>
    <phoneticPr fontId="3"/>
  </si>
  <si>
    <t>財源情報の明細</t>
  </si>
  <si>
    <t>歳計外現金</t>
    <rPh sb="0" eb="3">
      <t>サイケイガイ</t>
    </rPh>
    <rPh sb="3" eb="5">
      <t>ゲンキン</t>
    </rPh>
    <phoneticPr fontId="3"/>
  </si>
  <si>
    <t>要求払い預金等</t>
    <rPh sb="0" eb="3">
      <t>ヨウキュウハラ</t>
    </rPh>
    <rPh sb="4" eb="7">
      <t>ヨキントウ</t>
    </rPh>
    <phoneticPr fontId="3"/>
  </si>
  <si>
    <t>年度：令和４年度</t>
    <phoneticPr fontId="3"/>
  </si>
  <si>
    <t>資金の明細</t>
  </si>
  <si>
    <t>長泉町商工会経営支援資金貸付金</t>
    <rPh sb="0" eb="2">
      <t>ナガイズミ</t>
    </rPh>
    <rPh sb="2" eb="3">
      <t>マチ</t>
    </rPh>
    <rPh sb="3" eb="6">
      <t>ショウコウカイ</t>
    </rPh>
    <rPh sb="6" eb="8">
      <t>ケイエイ</t>
    </rPh>
    <rPh sb="8" eb="10">
      <t>シエン</t>
    </rPh>
    <rPh sb="10" eb="12">
      <t>シキン</t>
    </rPh>
    <rPh sb="12" eb="14">
      <t>カシツケ</t>
    </rPh>
    <rPh sb="14" eb="15">
      <t>キン</t>
    </rPh>
    <phoneticPr fontId="13"/>
  </si>
  <si>
    <t>勤労者教育資金貸付金</t>
    <rPh sb="0" eb="3">
      <t>キンロウシャ</t>
    </rPh>
    <rPh sb="3" eb="5">
      <t>キョウイク</t>
    </rPh>
    <rPh sb="5" eb="7">
      <t>シキン</t>
    </rPh>
    <rPh sb="7" eb="9">
      <t>カシツケ</t>
    </rPh>
    <rPh sb="9" eb="10">
      <t>キン</t>
    </rPh>
    <phoneticPr fontId="13"/>
  </si>
  <si>
    <t>勤労者住宅建設資金貸付金</t>
    <rPh sb="0" eb="3">
      <t>キンロウシャ</t>
    </rPh>
    <rPh sb="3" eb="5">
      <t>ジュウタク</t>
    </rPh>
    <rPh sb="5" eb="7">
      <t>ケンセツ</t>
    </rPh>
    <rPh sb="7" eb="9">
      <t>シキン</t>
    </rPh>
    <rPh sb="9" eb="11">
      <t>カシツケ</t>
    </rPh>
    <rPh sb="11" eb="12">
      <t>キン</t>
    </rPh>
    <phoneticPr fontId="13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</si>
  <si>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</si>
  <si>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</si>
  <si>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</si>
  <si>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</si>
  <si>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</si>
  <si>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</si>
  <si>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</si>
  <si>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</si>
  <si>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</si>
  <si>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</si>
  <si>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</si>
  <si>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</si>
  <si>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</si>
  <si>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</si>
  <si>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</si>
  <si>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</si>
  <si>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地方債等残高</t>
  </si>
  <si>
    <t>（単位：円）</t>
    <phoneticPr fontId="3"/>
  </si>
  <si>
    <t>地方債等（返済期間別）の明細</t>
  </si>
  <si>
    <t>（参考）_x000D_
加重平均_x000D_
利率</t>
  </si>
  <si>
    <t>4.0％超</t>
  </si>
  <si>
    <t>3.5％超_x000D_
4.0％以下</t>
  </si>
  <si>
    <t>3.0％超_x000D_
3.5％以下</t>
  </si>
  <si>
    <t>2.5％超_x000D_
3.0％以下</t>
  </si>
  <si>
    <t>2.0％超_x000D_
2.5％以下</t>
  </si>
  <si>
    <t>1.5％超_x000D_
2.0％以下</t>
  </si>
  <si>
    <t>1.5％以下</t>
  </si>
  <si>
    <t>地方債等（利率別）の明細</t>
  </si>
  <si>
    <t>諸収入</t>
    <rPh sb="0" eb="3">
      <t>ショシュウニュウ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</si>
  <si>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</si>
  <si>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民生費負担金</t>
    <rPh sb="0" eb="2">
      <t>ミンセイ</t>
    </rPh>
    <rPh sb="2" eb="3">
      <t>ヒ</t>
    </rPh>
    <rPh sb="3" eb="6">
      <t>フタンキン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</si>
  <si>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</si>
  <si>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</si>
  <si>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</si>
  <si>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</si>
  <si>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町民税_法人</t>
    <rPh sb="0" eb="2">
      <t>チョウミン</t>
    </rPh>
    <rPh sb="2" eb="3">
      <t>ゼイ</t>
    </rPh>
    <rPh sb="4" eb="6">
      <t>ホウジン</t>
    </rPh>
    <phoneticPr fontId="2"/>
  </si>
  <si>
    <t>町民税_個人</t>
    <rPh sb="0" eb="2">
      <t>チョウミン</t>
    </rPh>
    <rPh sb="2" eb="3">
      <t>ゼイ</t>
    </rPh>
    <rPh sb="4" eb="6">
      <t>コジン</t>
    </rPh>
    <phoneticPr fontId="2"/>
  </si>
  <si>
    <t>【未収金】</t>
  </si>
  <si>
    <t>【貸付金】</t>
  </si>
  <si>
    <t>徴収不能引当金計上額</t>
  </si>
  <si>
    <t>長期延滞債権の明細</t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</si>
  <si>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5"/>
  </si>
  <si>
    <t>静岡県林業会議所</t>
    <rPh sb="0" eb="3">
      <t>シズオカケン</t>
    </rPh>
    <rPh sb="3" eb="5">
      <t>リンギョウ</t>
    </rPh>
    <rPh sb="5" eb="8">
      <t>カイギショ</t>
    </rPh>
    <phoneticPr fontId="15"/>
  </si>
  <si>
    <t>静岡県障害者スポーツ協会</t>
    <rPh sb="0" eb="3">
      <t>シズオカケン</t>
    </rPh>
    <rPh sb="3" eb="6">
      <t>ショウガイシャ</t>
    </rPh>
    <rPh sb="10" eb="12">
      <t>キョウカイ</t>
    </rPh>
    <phoneticPr fontId="15"/>
  </si>
  <si>
    <t>駿東勤労者福祉サービスセンター</t>
    <rPh sb="0" eb="2">
      <t>スントウ</t>
    </rPh>
    <rPh sb="2" eb="5">
      <t>キンロウシャ</t>
    </rPh>
    <rPh sb="5" eb="7">
      <t>フクシ</t>
    </rPh>
    <phoneticPr fontId="15"/>
  </si>
  <si>
    <t>静岡県山林協会</t>
    <rPh sb="0" eb="3">
      <t>シズオカケン</t>
    </rPh>
    <rPh sb="3" eb="5">
      <t>サンリン</t>
    </rPh>
    <rPh sb="5" eb="7">
      <t>キョウカイ</t>
    </rPh>
    <phoneticPr fontId="15"/>
  </si>
  <si>
    <t>しずおか健康長寿財団</t>
    <rPh sb="4" eb="6">
      <t>ケンコウ</t>
    </rPh>
    <rPh sb="6" eb="8">
      <t>チョウジュ</t>
    </rPh>
    <rPh sb="8" eb="10">
      <t>ザイダン</t>
    </rPh>
    <phoneticPr fontId="15"/>
  </si>
  <si>
    <t>静岡県腎臓バンク</t>
    <rPh sb="0" eb="3">
      <t>シズオカケン</t>
    </rPh>
    <rPh sb="3" eb="5">
      <t>ジンゾウ</t>
    </rPh>
    <phoneticPr fontId="15"/>
  </si>
  <si>
    <t>静岡県暴力追放運動推進センター</t>
    <rPh sb="0" eb="3">
      <t>シズオカケン</t>
    </rPh>
    <rPh sb="3" eb="5">
      <t>ボウリョク</t>
    </rPh>
    <rPh sb="5" eb="7">
      <t>ツイホウ</t>
    </rPh>
    <rPh sb="7" eb="9">
      <t>ウンドウ</t>
    </rPh>
    <rPh sb="9" eb="11">
      <t>スイシン</t>
    </rPh>
    <phoneticPr fontId="15"/>
  </si>
  <si>
    <t>静岡県死亡獣畜処理基盤強化基金</t>
    <rPh sb="0" eb="3">
      <t>シズオカケン</t>
    </rPh>
    <rPh sb="3" eb="5">
      <t>シボウ</t>
    </rPh>
    <rPh sb="5" eb="6">
      <t>ケモノ</t>
    </rPh>
    <rPh sb="6" eb="7">
      <t>チク</t>
    </rPh>
    <rPh sb="7" eb="9">
      <t>ショリ</t>
    </rPh>
    <rPh sb="9" eb="11">
      <t>キバン</t>
    </rPh>
    <rPh sb="11" eb="13">
      <t>キョウカ</t>
    </rPh>
    <rPh sb="13" eb="15">
      <t>キキン</t>
    </rPh>
    <phoneticPr fontId="15"/>
  </si>
  <si>
    <t>静岡県文化財団</t>
    <rPh sb="0" eb="3">
      <t>シズオカケン</t>
    </rPh>
    <rPh sb="3" eb="5">
      <t>ブンカ</t>
    </rPh>
    <rPh sb="5" eb="7">
      <t>ザイダン</t>
    </rPh>
    <phoneticPr fontId="15"/>
  </si>
  <si>
    <t>静岡県グリーンバンク</t>
    <rPh sb="0" eb="3">
      <t>シズオカケン</t>
    </rPh>
    <phoneticPr fontId="15"/>
  </si>
  <si>
    <t>静岡県勤労者信用基金協会</t>
    <rPh sb="0" eb="3">
      <t>シズオカケン</t>
    </rPh>
    <rPh sb="3" eb="6">
      <t>キンロウシャ</t>
    </rPh>
    <rPh sb="6" eb="8">
      <t>シンヨウ</t>
    </rPh>
    <rPh sb="8" eb="10">
      <t>キキン</t>
    </rPh>
    <rPh sb="10" eb="12">
      <t>キョウカイ</t>
    </rPh>
    <phoneticPr fontId="15"/>
  </si>
  <si>
    <t>静岡家畜畜産物衛生指導協会</t>
    <rPh sb="0" eb="2">
      <t>シズオカ</t>
    </rPh>
    <rPh sb="2" eb="4">
      <t>カチク</t>
    </rPh>
    <rPh sb="4" eb="7">
      <t>チクサンブツ</t>
    </rPh>
    <rPh sb="7" eb="9">
      <t>エイセイ</t>
    </rPh>
    <rPh sb="9" eb="11">
      <t>シドウ</t>
    </rPh>
    <rPh sb="11" eb="13">
      <t>キョウカイ</t>
    </rPh>
    <phoneticPr fontId="15"/>
  </si>
  <si>
    <t>静岡県信用保証協会</t>
    <rPh sb="0" eb="3">
      <t>シズオカケン</t>
    </rPh>
    <rPh sb="3" eb="5">
      <t>シンヨウ</t>
    </rPh>
    <rPh sb="5" eb="7">
      <t>ホショウ</t>
    </rPh>
    <rPh sb="7" eb="9">
      <t>キョウカイ</t>
    </rPh>
    <phoneticPr fontId="15"/>
  </si>
  <si>
    <t>静岡県農業信用基金協会</t>
    <rPh sb="0" eb="3">
      <t>シズオカケン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15"/>
  </si>
  <si>
    <t>愛鷹山林組合</t>
    <rPh sb="0" eb="1">
      <t>アイ</t>
    </rPh>
    <rPh sb="1" eb="2">
      <t>タカ</t>
    </rPh>
    <rPh sb="2" eb="4">
      <t>サンリン</t>
    </rPh>
    <rPh sb="4" eb="6">
      <t>クミアイ</t>
    </rPh>
    <phoneticPr fontId="15"/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</si>
  <si>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</si>
  <si>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</si>
  <si>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</si>
  <si>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</si>
  <si>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</si>
  <si>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</si>
  <si>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</si>
  <si>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</si>
  <si>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</si>
  <si>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</si>
  <si>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</si>
  <si>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市場価格のないもののうち連結対象団体以外に対するもの</t>
  </si>
  <si>
    <t>水道事業会計</t>
    <rPh sb="0" eb="2">
      <t>スイドウ</t>
    </rPh>
    <rPh sb="2" eb="4">
      <t>ジギョウ</t>
    </rPh>
    <rPh sb="4" eb="6">
      <t>カイケイ</t>
    </rPh>
    <phoneticPr fontId="15"/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</si>
  <si>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</si>
  <si>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</si>
  <si>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</si>
  <si>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投資及び出資金の明細</t>
  </si>
  <si>
    <t>その他</t>
    <rPh sb="2" eb="3">
      <t>タ</t>
    </rPh>
    <phoneticPr fontId="3"/>
  </si>
  <si>
    <t>消防</t>
    <rPh sb="0" eb="2">
      <t>ショウボウ</t>
    </rPh>
    <phoneticPr fontId="3"/>
  </si>
  <si>
    <t>消防組合</t>
    <rPh sb="0" eb="2">
      <t>ショウボウ</t>
    </rPh>
    <rPh sb="2" eb="4">
      <t>クミアイ</t>
    </rPh>
    <phoneticPr fontId="3"/>
  </si>
  <si>
    <t>富士山南東消防組合負担金</t>
  </si>
  <si>
    <t>衛生施設組合</t>
    <rPh sb="0" eb="2">
      <t>エイセイ</t>
    </rPh>
    <rPh sb="2" eb="4">
      <t>シセツ</t>
    </rPh>
    <rPh sb="4" eb="6">
      <t>クミアイ</t>
    </rPh>
    <phoneticPr fontId="3"/>
  </si>
  <si>
    <t>裾野市長泉町衛生施設分担金（し尿処理費）</t>
  </si>
  <si>
    <t>保健衛生</t>
    <rPh sb="0" eb="2">
      <t>ホケン</t>
    </rPh>
    <rPh sb="2" eb="4">
      <t>エイセイ</t>
    </rPh>
    <phoneticPr fontId="3"/>
  </si>
  <si>
    <t>長泉町不妊治療費助成金</t>
  </si>
  <si>
    <t>福祉</t>
    <rPh sb="0" eb="2">
      <t>フクシ</t>
    </rPh>
    <phoneticPr fontId="3"/>
  </si>
  <si>
    <t>民間保育所</t>
    <rPh sb="0" eb="2">
      <t>ミンカン</t>
    </rPh>
    <rPh sb="2" eb="4">
      <t>ホイク</t>
    </rPh>
    <rPh sb="4" eb="5">
      <t>ショ</t>
    </rPh>
    <phoneticPr fontId="3"/>
  </si>
  <si>
    <t>長泉町民間保育所等運営費補助金</t>
  </si>
  <si>
    <t>社会福祉協議会</t>
    <rPh sb="0" eb="2">
      <t>シャカイ</t>
    </rPh>
    <rPh sb="2" eb="4">
      <t>フクシ</t>
    </rPh>
    <rPh sb="4" eb="7">
      <t>キョウギカイ</t>
    </rPh>
    <phoneticPr fontId="3"/>
  </si>
  <si>
    <t>長泉町社会福祉協議会補助金</t>
  </si>
  <si>
    <t>他団体への公共施設等整備補助金等_x000D_
(所有外資産分)</t>
  </si>
  <si>
    <t>支出目的</t>
  </si>
  <si>
    <t>相手先</t>
  </si>
  <si>
    <t>名称</t>
  </si>
  <si>
    <t>補助金等の明細</t>
  </si>
  <si>
    <t>センター</t>
    <phoneticPr fontId="3"/>
  </si>
  <si>
    <t>沼津夜間救急医療センター運営費分担金</t>
  </si>
  <si>
    <t>商工</t>
    <rPh sb="0" eb="2">
      <t>ショウコウ</t>
    </rPh>
    <phoneticPr fontId="3"/>
  </si>
  <si>
    <t>各対象者</t>
    <rPh sb="0" eb="4">
      <t>カクタイショウシャ</t>
    </rPh>
    <phoneticPr fontId="3"/>
  </si>
  <si>
    <t>対象事業者</t>
    <rPh sb="0" eb="5">
      <t>タイショウジギョウシャ</t>
    </rPh>
    <phoneticPr fontId="3"/>
  </si>
  <si>
    <t>新型コロナウイルス感染症に伴う中小企業経済変動対策貸付金利</t>
    <phoneticPr fontId="3"/>
  </si>
  <si>
    <t>勤労者住宅資金利子補給事業費補助金</t>
  </si>
  <si>
    <t>環境衛生</t>
    <rPh sb="0" eb="4">
      <t>カンキョウエイセイ</t>
    </rPh>
    <phoneticPr fontId="3"/>
  </si>
  <si>
    <t>長泉町ZEH（ゼロ・エネルギー・ハウス）等支援事業費補助金</t>
  </si>
  <si>
    <t>広域連合</t>
  </si>
  <si>
    <t>静岡県後期高齢者医療広域連合負担金</t>
    <phoneticPr fontId="3"/>
  </si>
  <si>
    <t>シルバー人材センター運営費補助金</t>
  </si>
  <si>
    <t>定住のための新幹線通学支援補助金</t>
  </si>
  <si>
    <t>商工会</t>
    <rPh sb="0" eb="2">
      <t>ショウコウ</t>
    </rPh>
    <rPh sb="2" eb="3">
      <t>カイ</t>
    </rPh>
    <phoneticPr fontId="3"/>
  </si>
  <si>
    <t>商工会活動推進事業補助金</t>
  </si>
  <si>
    <t>子育て世帯生活支援特別給付金（ひとり親世帯以外分）</t>
  </si>
  <si>
    <t>保健衛生</t>
    <rPh sb="0" eb="4">
      <t>ホケンエイセイ</t>
    </rPh>
    <phoneticPr fontId="3"/>
  </si>
  <si>
    <t>裾野市長泉町衛生施設分担金（保健衛生費）火葬施設運営事業費</t>
    <rPh sb="24" eb="26">
      <t>ウンエイ</t>
    </rPh>
    <phoneticPr fontId="3"/>
  </si>
  <si>
    <t>子育て世帯生活応援特別給付金</t>
  </si>
  <si>
    <t>住民税非課税世帯等に対する臨時特別給付金</t>
  </si>
  <si>
    <t>長泉町省エネ家電製品購入補助金</t>
  </si>
  <si>
    <t>長泉町民間保育士等処遇改善臨時特例補助金</t>
  </si>
  <si>
    <t>移住・就業支援事業費補助金</t>
  </si>
  <si>
    <t>ながいずみ出産/子育て応援交付金</t>
    <rPh sb="8" eb="10">
      <t>コソダ</t>
    </rPh>
    <phoneticPr fontId="3"/>
  </si>
  <si>
    <t>長泉町物価高騰等対策中小企業臨時支援金</t>
  </si>
  <si>
    <t>長泉町介護サービス提供体制整備促進事業費補助金</t>
  </si>
  <si>
    <t>長泉町緊急経済対策プレミアム付商品券事業費補助金</t>
  </si>
  <si>
    <t>電力・ガス・食料品等価格高騰緊急支援給付金</t>
  </si>
  <si>
    <t>保育所施設整備費補助金（聖心保育園　大規模修繕）</t>
  </si>
  <si>
    <t>生活インフラ</t>
    <rPh sb="0" eb="2">
      <t>セイカツ</t>
    </rPh>
    <phoneticPr fontId="3"/>
  </si>
  <si>
    <t>裾野市</t>
    <rPh sb="0" eb="3">
      <t>スソノシ</t>
    </rPh>
    <phoneticPr fontId="3"/>
  </si>
  <si>
    <t>道路メンテナンス事業　新愛鷹橋橋梁長寿命化補修工事</t>
  </si>
  <si>
    <t>児童発達支援センター設置に伴う（福）静香会への補助金</t>
  </si>
  <si>
    <t>年度：令和４年度</t>
    <rPh sb="3" eb="5">
      <t>レイワ</t>
    </rPh>
    <rPh sb="6" eb="8">
      <t>ネンド</t>
    </rPh>
    <phoneticPr fontId="3"/>
  </si>
  <si>
    <t>雑入</t>
    <rPh sb="0" eb="2">
      <t>ザツニュウ</t>
    </rPh>
    <phoneticPr fontId="3"/>
  </si>
  <si>
    <t>入湯税</t>
    <rPh sb="0" eb="2">
      <t>ニュウトウ</t>
    </rPh>
    <rPh sb="2" eb="3">
      <t>ゼイ</t>
    </rPh>
    <phoneticPr fontId="3"/>
  </si>
  <si>
    <t>未収金の明細</t>
  </si>
  <si>
    <t>物品</t>
  </si>
  <si>
    <t>　建設仮勘定</t>
  </si>
  <si>
    <t>　その他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</si>
  <si>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</si>
  <si>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</si>
  <si>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</si>
  <si>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</si>
  <si>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</si>
  <si>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</si>
  <si>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</si>
  <si>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</si>
  <si>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</si>
  <si>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</si>
  <si>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</si>
  <si>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</si>
  <si>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</si>
  <si>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</si>
  <si>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</si>
  <si>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</si>
  <si>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年度：令和4年度</t>
  </si>
  <si>
    <t>有形固定資産に係る行政目的別の明細</t>
  </si>
  <si>
    <t>差引本年度末残高_x000D_
(D)-(E)_x000D_
(G)</t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</si>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</sst>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1" fillId="0" borderId="1" xfId="0" applyNumberFormat="1" applyFont="1" applyBorder="1" applyAlignment="1">
      <alignment horizontal="left" vertical="center"/>
    </xf>
    <xf numFmtId="3" fontId="0" fillId="0" borderId="0" xfId="0" applyNumberFormat="1"/>
    <xf numFmtId="3" fontId="1" fillId="0" borderId="0" xfId="0" applyNumberFormat="1" applyFont="1"/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7" fillId="0" borderId="0" xfId="0" applyNumberFormat="1" applyFont="1"/>
    <xf numFmtId="3" fontId="8" fillId="0" borderId="7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12" fillId="0" borderId="0" xfId="0" applyNumberFormat="1" applyFont="1"/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11" fillId="0" borderId="0" xfId="0" applyNumberFormat="1" applyFont="1"/>
    <xf numFmtId="0" fontId="1" fillId="0" borderId="0" xfId="0" applyFont="1"/>
    <xf numFmtId="38" fontId="1" fillId="0" borderId="0" xfId="0" applyNumberFormat="1" applyFont="1"/>
    <xf numFmtId="38" fontId="1" fillId="0" borderId="0" xfId="1" applyFont="1" applyAlignment="1"/>
    <xf numFmtId="0" fontId="1" fillId="0" borderId="1" xfId="0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0" fontId="1" fillId="0" borderId="1" xfId="1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right" vertical="center"/>
    </xf>
    <xf numFmtId="3" fontId="16" fillId="0" borderId="0" xfId="0" applyNumberFormat="1" applyFont="1"/>
    <xf numFmtId="3" fontId="1" fillId="0" borderId="13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left" vertical="center"/>
    </xf>
  </cellXfs>
  <cellStyles count="2">
    <cellStyle name="桁区切り 2" xfId="1" xr:uid="{93BD45AD-2039-4A4C-99AD-34E0335EF59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FD66-A1E5-49DA-89A4-BB3BDD5AE153}">
  <sheetPr>
    <pageSetUpPr fitToPage="1"/>
  </sheetPr>
  <dimension ref="A1:H23"/>
  <sheetViews>
    <sheetView tabSelected="1" workbookViewId="0">
      <selection sqref="A1:H1"/>
    </sheetView>
  </sheetViews>
  <sheetFormatPr defaultColWidth="8.875" defaultRowHeight="11.25" x14ac:dyDescent="0.15"/>
  <cols>
    <col min="1" max="1" width="30.875" style="23" customWidth="1"/>
    <col min="2" max="8" width="15.875" style="23" customWidth="1"/>
    <col min="9" max="16384" width="8.875" style="23"/>
  </cols>
  <sheetData>
    <row r="1" spans="1:8" ht="21" x14ac:dyDescent="0.15">
      <c r="A1" s="54" t="s">
        <v>243</v>
      </c>
      <c r="B1" s="54"/>
      <c r="C1" s="54"/>
      <c r="D1" s="54"/>
      <c r="E1" s="54"/>
      <c r="F1" s="54"/>
      <c r="G1" s="54"/>
      <c r="H1" s="54"/>
    </row>
    <row r="2" spans="1:8" ht="13.5" x14ac:dyDescent="0.15">
      <c r="A2" s="13" t="s">
        <v>1</v>
      </c>
      <c r="B2" s="13"/>
      <c r="C2" s="13"/>
      <c r="D2" s="13"/>
      <c r="E2" s="13"/>
      <c r="F2" s="13"/>
      <c r="G2" s="13"/>
      <c r="H2" s="28" t="s">
        <v>234</v>
      </c>
    </row>
    <row r="3" spans="1:8" ht="13.5" x14ac:dyDescent="0.15">
      <c r="A3" s="13" t="s">
        <v>76</v>
      </c>
      <c r="B3" s="13"/>
      <c r="C3" s="13"/>
      <c r="D3" s="13"/>
      <c r="E3" s="13"/>
      <c r="F3" s="13"/>
      <c r="G3" s="13"/>
      <c r="H3" s="13"/>
    </row>
    <row r="4" spans="1:8" ht="13.5" x14ac:dyDescent="0.15">
      <c r="A4" s="13"/>
      <c r="B4" s="13"/>
      <c r="C4" s="13"/>
      <c r="D4" s="13"/>
      <c r="E4" s="13"/>
      <c r="F4" s="13"/>
      <c r="G4" s="13"/>
      <c r="H4" s="28" t="s">
        <v>75</v>
      </c>
    </row>
    <row r="5" spans="1:8" ht="33.75" x14ac:dyDescent="0.15">
      <c r="A5" s="52" t="s">
        <v>2</v>
      </c>
      <c r="B5" s="53" t="s">
        <v>242</v>
      </c>
      <c r="C5" s="53" t="s">
        <v>241</v>
      </c>
      <c r="D5" s="53" t="s">
        <v>240</v>
      </c>
      <c r="E5" s="53" t="s">
        <v>239</v>
      </c>
      <c r="F5" s="53" t="s">
        <v>238</v>
      </c>
      <c r="G5" s="53" t="s">
        <v>237</v>
      </c>
      <c r="H5" s="53" t="s">
        <v>236</v>
      </c>
    </row>
    <row r="6" spans="1:8" x14ac:dyDescent="0.15">
      <c r="A6" s="26" t="s">
        <v>226</v>
      </c>
      <c r="B6" s="24">
        <v>54450289070</v>
      </c>
      <c r="C6" s="24">
        <v>914220043</v>
      </c>
      <c r="D6" s="24">
        <v>547661564</v>
      </c>
      <c r="E6" s="24">
        <v>54816847549</v>
      </c>
      <c r="F6" s="24">
        <v>19474254542</v>
      </c>
      <c r="G6" s="24">
        <v>961453642</v>
      </c>
      <c r="H6" s="24">
        <v>35342593007</v>
      </c>
    </row>
    <row r="7" spans="1:8" x14ac:dyDescent="0.15">
      <c r="A7" s="26" t="s">
        <v>220</v>
      </c>
      <c r="B7" s="24">
        <v>20191976543</v>
      </c>
      <c r="C7" s="24">
        <v>51047000</v>
      </c>
      <c r="D7" s="24">
        <v>247083360</v>
      </c>
      <c r="E7" s="24">
        <v>19995940183</v>
      </c>
      <c r="F7" s="24" t="s">
        <v>69</v>
      </c>
      <c r="G7" s="24" t="s">
        <v>69</v>
      </c>
      <c r="H7" s="24">
        <v>19995940183</v>
      </c>
    </row>
    <row r="8" spans="1:8" x14ac:dyDescent="0.15">
      <c r="A8" s="26" t="s">
        <v>225</v>
      </c>
      <c r="B8" s="24" t="s">
        <v>69</v>
      </c>
      <c r="C8" s="24" t="s">
        <v>69</v>
      </c>
      <c r="D8" s="24" t="s">
        <v>69</v>
      </c>
      <c r="E8" s="24" t="s">
        <v>69</v>
      </c>
      <c r="F8" s="24" t="s">
        <v>69</v>
      </c>
      <c r="G8" s="24" t="s">
        <v>69</v>
      </c>
      <c r="H8" s="24" t="s">
        <v>69</v>
      </c>
    </row>
    <row r="9" spans="1:8" x14ac:dyDescent="0.15">
      <c r="A9" s="26" t="s">
        <v>219</v>
      </c>
      <c r="B9" s="24">
        <v>30300750883</v>
      </c>
      <c r="C9" s="24">
        <v>211458195</v>
      </c>
      <c r="D9" s="24" t="s">
        <v>69</v>
      </c>
      <c r="E9" s="24">
        <v>30512209078</v>
      </c>
      <c r="F9" s="24">
        <v>17184710910</v>
      </c>
      <c r="G9" s="24">
        <v>762305250</v>
      </c>
      <c r="H9" s="24">
        <v>13327498168</v>
      </c>
    </row>
    <row r="10" spans="1:8" x14ac:dyDescent="0.15">
      <c r="A10" s="26" t="s">
        <v>218</v>
      </c>
      <c r="B10" s="24">
        <v>3083977083</v>
      </c>
      <c r="C10" s="24">
        <v>620981310</v>
      </c>
      <c r="D10" s="24" t="s">
        <v>69</v>
      </c>
      <c r="E10" s="24">
        <v>3704958393</v>
      </c>
      <c r="F10" s="24">
        <v>1765048477</v>
      </c>
      <c r="G10" s="24">
        <v>137237823</v>
      </c>
      <c r="H10" s="24">
        <v>1939909916</v>
      </c>
    </row>
    <row r="11" spans="1:8" x14ac:dyDescent="0.15">
      <c r="A11" s="26" t="s">
        <v>224</v>
      </c>
      <c r="B11" s="24" t="s">
        <v>69</v>
      </c>
      <c r="C11" s="24" t="s">
        <v>69</v>
      </c>
      <c r="D11" s="24" t="s">
        <v>69</v>
      </c>
      <c r="E11" s="24" t="s">
        <v>69</v>
      </c>
      <c r="F11" s="24" t="s">
        <v>69</v>
      </c>
      <c r="G11" s="24" t="s">
        <v>69</v>
      </c>
      <c r="H11" s="24" t="s">
        <v>69</v>
      </c>
    </row>
    <row r="12" spans="1:8" x14ac:dyDescent="0.15">
      <c r="A12" s="26" t="s">
        <v>223</v>
      </c>
      <c r="B12" s="24" t="s">
        <v>69</v>
      </c>
      <c r="C12" s="24" t="s">
        <v>69</v>
      </c>
      <c r="D12" s="24" t="s">
        <v>69</v>
      </c>
      <c r="E12" s="24" t="s">
        <v>69</v>
      </c>
      <c r="F12" s="24" t="s">
        <v>69</v>
      </c>
      <c r="G12" s="24" t="s">
        <v>69</v>
      </c>
      <c r="H12" s="24" t="s">
        <v>69</v>
      </c>
    </row>
    <row r="13" spans="1:8" x14ac:dyDescent="0.15">
      <c r="A13" s="26" t="s">
        <v>222</v>
      </c>
      <c r="B13" s="24" t="s">
        <v>69</v>
      </c>
      <c r="C13" s="24" t="s">
        <v>69</v>
      </c>
      <c r="D13" s="24" t="s">
        <v>69</v>
      </c>
      <c r="E13" s="24" t="s">
        <v>69</v>
      </c>
      <c r="F13" s="24" t="s">
        <v>69</v>
      </c>
      <c r="G13" s="24" t="s">
        <v>69</v>
      </c>
      <c r="H13" s="24" t="s">
        <v>69</v>
      </c>
    </row>
    <row r="14" spans="1:8" x14ac:dyDescent="0.15">
      <c r="A14" s="26" t="s">
        <v>217</v>
      </c>
      <c r="B14" s="24">
        <v>566827101</v>
      </c>
      <c r="C14" s="24" t="s">
        <v>69</v>
      </c>
      <c r="D14" s="24">
        <v>24972624</v>
      </c>
      <c r="E14" s="24">
        <v>541854477</v>
      </c>
      <c r="F14" s="24">
        <v>524495155</v>
      </c>
      <c r="G14" s="24">
        <v>61910569</v>
      </c>
      <c r="H14" s="24">
        <v>17359322</v>
      </c>
    </row>
    <row r="15" spans="1:8" x14ac:dyDescent="0.15">
      <c r="A15" s="26" t="s">
        <v>216</v>
      </c>
      <c r="B15" s="24">
        <v>306757460</v>
      </c>
      <c r="C15" s="24">
        <v>30733538</v>
      </c>
      <c r="D15" s="24">
        <v>275605580</v>
      </c>
      <c r="E15" s="24">
        <v>61885418</v>
      </c>
      <c r="F15" s="24" t="s">
        <v>69</v>
      </c>
      <c r="G15" s="24" t="s">
        <v>69</v>
      </c>
      <c r="H15" s="24">
        <v>61885418</v>
      </c>
    </row>
    <row r="16" spans="1:8" x14ac:dyDescent="0.15">
      <c r="A16" s="26" t="s">
        <v>221</v>
      </c>
      <c r="B16" s="24">
        <v>107454325396</v>
      </c>
      <c r="C16" s="24">
        <v>2048610389</v>
      </c>
      <c r="D16" s="24">
        <v>1106392620</v>
      </c>
      <c r="E16" s="24">
        <v>108396543165</v>
      </c>
      <c r="F16" s="24">
        <v>52230139298</v>
      </c>
      <c r="G16" s="24">
        <v>1802944981</v>
      </c>
      <c r="H16" s="24">
        <v>56166403867</v>
      </c>
    </row>
    <row r="17" spans="1:8" x14ac:dyDescent="0.15">
      <c r="A17" s="26" t="s">
        <v>220</v>
      </c>
      <c r="B17" s="24">
        <v>20812965260</v>
      </c>
      <c r="C17" s="24">
        <v>1037693579</v>
      </c>
      <c r="D17" s="24" t="s">
        <v>69</v>
      </c>
      <c r="E17" s="24">
        <v>21850658839</v>
      </c>
      <c r="F17" s="24" t="s">
        <v>69</v>
      </c>
      <c r="G17" s="24" t="s">
        <v>69</v>
      </c>
      <c r="H17" s="24">
        <v>21850658839</v>
      </c>
    </row>
    <row r="18" spans="1:8" x14ac:dyDescent="0.15">
      <c r="A18" s="26" t="s">
        <v>219</v>
      </c>
      <c r="B18" s="24">
        <v>245913338</v>
      </c>
      <c r="C18" s="24">
        <v>29832130</v>
      </c>
      <c r="D18" s="24" t="s">
        <v>69</v>
      </c>
      <c r="E18" s="24">
        <v>275745468</v>
      </c>
      <c r="F18" s="24">
        <v>60533256</v>
      </c>
      <c r="G18" s="24">
        <v>7297805</v>
      </c>
      <c r="H18" s="24">
        <v>215212212</v>
      </c>
    </row>
    <row r="19" spans="1:8" x14ac:dyDescent="0.15">
      <c r="A19" s="26" t="s">
        <v>218</v>
      </c>
      <c r="B19" s="24">
        <v>84884292498</v>
      </c>
      <c r="C19" s="24">
        <v>683393680</v>
      </c>
      <c r="D19" s="24">
        <v>2311200</v>
      </c>
      <c r="E19" s="24">
        <v>85565374978</v>
      </c>
      <c r="F19" s="24">
        <v>52169606042</v>
      </c>
      <c r="G19" s="24">
        <v>1795647176</v>
      </c>
      <c r="H19" s="24">
        <v>33395768936</v>
      </c>
    </row>
    <row r="20" spans="1:8" x14ac:dyDescent="0.15">
      <c r="A20" s="26" t="s">
        <v>217</v>
      </c>
      <c r="B20" s="24" t="s">
        <v>69</v>
      </c>
      <c r="C20" s="24" t="s">
        <v>69</v>
      </c>
      <c r="D20" s="24" t="s">
        <v>69</v>
      </c>
      <c r="E20" s="24" t="s">
        <v>69</v>
      </c>
      <c r="F20" s="24" t="s">
        <v>69</v>
      </c>
      <c r="G20" s="24" t="s">
        <v>69</v>
      </c>
      <c r="H20" s="24" t="s">
        <v>69</v>
      </c>
    </row>
    <row r="21" spans="1:8" x14ac:dyDescent="0.15">
      <c r="A21" s="26" t="s">
        <v>216</v>
      </c>
      <c r="B21" s="24">
        <v>1511154300</v>
      </c>
      <c r="C21" s="24">
        <v>297691000</v>
      </c>
      <c r="D21" s="24">
        <v>1104081420</v>
      </c>
      <c r="E21" s="24">
        <v>704763880</v>
      </c>
      <c r="F21" s="24" t="s">
        <v>69</v>
      </c>
      <c r="G21" s="24" t="s">
        <v>69</v>
      </c>
      <c r="H21" s="24">
        <v>704763880</v>
      </c>
    </row>
    <row r="22" spans="1:8" x14ac:dyDescent="0.15">
      <c r="A22" s="26" t="s">
        <v>215</v>
      </c>
      <c r="B22" s="24">
        <v>1684274180</v>
      </c>
      <c r="C22" s="24">
        <v>139454199</v>
      </c>
      <c r="D22" s="24">
        <v>1736153</v>
      </c>
      <c r="E22" s="24">
        <v>1821992226</v>
      </c>
      <c r="F22" s="24">
        <v>1254645159</v>
      </c>
      <c r="G22" s="24">
        <v>122158499</v>
      </c>
      <c r="H22" s="24">
        <v>567347067</v>
      </c>
    </row>
    <row r="23" spans="1:8" x14ac:dyDescent="0.15">
      <c r="A23" s="26" t="s">
        <v>9</v>
      </c>
      <c r="B23" s="24">
        <v>163588888646</v>
      </c>
      <c r="C23" s="24">
        <v>3102284631</v>
      </c>
      <c r="D23" s="24">
        <v>1655790337</v>
      </c>
      <c r="E23" s="24">
        <v>165035382940</v>
      </c>
      <c r="F23" s="24">
        <v>72959038999</v>
      </c>
      <c r="G23" s="24">
        <v>2886557122</v>
      </c>
      <c r="H23" s="24">
        <v>92076343941</v>
      </c>
    </row>
  </sheetData>
  <mergeCells count="1">
    <mergeCell ref="A1:H1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4F8C-9B59-41C9-85A9-BA9D959CCF3E}">
  <sheetPr>
    <pageSetUpPr fitToPage="1"/>
  </sheetPr>
  <dimension ref="A1:I23"/>
  <sheetViews>
    <sheetView workbookViewId="0">
      <selection sqref="A1:I1"/>
    </sheetView>
  </sheetViews>
  <sheetFormatPr defaultColWidth="8.875" defaultRowHeight="11.25" x14ac:dyDescent="0.15"/>
  <cols>
    <col min="1" max="1" width="30.875" style="23" customWidth="1"/>
    <col min="2" max="11" width="15.875" style="23" customWidth="1"/>
    <col min="12" max="16384" width="8.875" style="23"/>
  </cols>
  <sheetData>
    <row r="1" spans="1:9" ht="21" x14ac:dyDescent="0.15">
      <c r="A1" s="54" t="s">
        <v>235</v>
      </c>
      <c r="B1" s="54"/>
      <c r="C1" s="54"/>
      <c r="D1" s="54"/>
      <c r="E1" s="54"/>
      <c r="F1" s="54"/>
      <c r="G1" s="54"/>
      <c r="H1" s="54"/>
      <c r="I1" s="54"/>
    </row>
    <row r="2" spans="1:9" ht="13.5" x14ac:dyDescent="0.15">
      <c r="A2" s="13" t="s">
        <v>1</v>
      </c>
      <c r="B2" s="13"/>
      <c r="C2" s="13"/>
      <c r="D2" s="13"/>
      <c r="E2" s="13"/>
      <c r="F2" s="13"/>
      <c r="G2" s="13"/>
      <c r="H2" s="13"/>
      <c r="I2" s="28" t="s">
        <v>234</v>
      </c>
    </row>
    <row r="3" spans="1:9" ht="13.5" x14ac:dyDescent="0.15">
      <c r="A3" s="13" t="s">
        <v>76</v>
      </c>
      <c r="B3" s="13"/>
      <c r="C3" s="13"/>
      <c r="D3" s="13"/>
      <c r="E3" s="13"/>
      <c r="F3" s="13"/>
      <c r="G3" s="13"/>
      <c r="H3" s="13"/>
      <c r="I3" s="13"/>
    </row>
    <row r="4" spans="1:9" ht="13.5" x14ac:dyDescent="0.15">
      <c r="A4" s="13"/>
      <c r="B4" s="13"/>
      <c r="C4" s="13"/>
      <c r="D4" s="13"/>
      <c r="E4" s="13"/>
      <c r="F4" s="13"/>
      <c r="G4" s="13"/>
      <c r="H4" s="13"/>
      <c r="I4" s="28" t="s">
        <v>75</v>
      </c>
    </row>
    <row r="5" spans="1:9" ht="22.5" x14ac:dyDescent="0.15">
      <c r="A5" s="52" t="s">
        <v>2</v>
      </c>
      <c r="B5" s="53" t="s">
        <v>233</v>
      </c>
      <c r="C5" s="52" t="s">
        <v>232</v>
      </c>
      <c r="D5" s="52" t="s">
        <v>231</v>
      </c>
      <c r="E5" s="52" t="s">
        <v>230</v>
      </c>
      <c r="F5" s="52" t="s">
        <v>229</v>
      </c>
      <c r="G5" s="52" t="s">
        <v>228</v>
      </c>
      <c r="H5" s="52" t="s">
        <v>227</v>
      </c>
      <c r="I5" s="52" t="s">
        <v>9</v>
      </c>
    </row>
    <row r="6" spans="1:9" x14ac:dyDescent="0.15">
      <c r="A6" s="26" t="s">
        <v>226</v>
      </c>
      <c r="B6" s="24">
        <v>1265187585</v>
      </c>
      <c r="C6" s="24">
        <v>18867953186</v>
      </c>
      <c r="D6" s="24">
        <v>3466272369</v>
      </c>
      <c r="E6" s="24">
        <v>8483429637</v>
      </c>
      <c r="F6" s="24">
        <v>46501450</v>
      </c>
      <c r="G6" s="24">
        <v>324827650</v>
      </c>
      <c r="H6" s="24">
        <v>2888421130</v>
      </c>
      <c r="I6" s="24">
        <v>35342593007</v>
      </c>
    </row>
    <row r="7" spans="1:9" x14ac:dyDescent="0.15">
      <c r="A7" s="26" t="s">
        <v>220</v>
      </c>
      <c r="B7" s="24">
        <v>74989380</v>
      </c>
      <c r="C7" s="24">
        <v>13369058076</v>
      </c>
      <c r="D7" s="24">
        <v>1738932210</v>
      </c>
      <c r="E7" s="24">
        <v>3808144289</v>
      </c>
      <c r="F7" s="24">
        <v>12604164</v>
      </c>
      <c r="G7" s="24">
        <v>201232749</v>
      </c>
      <c r="H7" s="24">
        <v>790979315</v>
      </c>
      <c r="I7" s="24">
        <v>19995940183</v>
      </c>
    </row>
    <row r="8" spans="1:9" x14ac:dyDescent="0.15">
      <c r="A8" s="26" t="s">
        <v>225</v>
      </c>
      <c r="B8" s="24" t="s">
        <v>69</v>
      </c>
      <c r="C8" s="24" t="s">
        <v>69</v>
      </c>
      <c r="D8" s="24" t="s">
        <v>69</v>
      </c>
      <c r="E8" s="24" t="s">
        <v>69</v>
      </c>
      <c r="F8" s="24" t="s">
        <v>69</v>
      </c>
      <c r="G8" s="24" t="s">
        <v>69</v>
      </c>
      <c r="H8" s="24" t="s">
        <v>69</v>
      </c>
      <c r="I8" s="24" t="s">
        <v>69</v>
      </c>
    </row>
    <row r="9" spans="1:9" x14ac:dyDescent="0.15">
      <c r="A9" s="26" t="s">
        <v>219</v>
      </c>
      <c r="B9" s="24">
        <v>1174356448</v>
      </c>
      <c r="C9" s="24">
        <v>5083988417</v>
      </c>
      <c r="D9" s="24">
        <v>1549849865</v>
      </c>
      <c r="E9" s="24">
        <v>3420727288</v>
      </c>
      <c r="F9" s="24">
        <v>29149769</v>
      </c>
      <c r="G9" s="24">
        <v>101766423</v>
      </c>
      <c r="H9" s="24">
        <v>1967659958</v>
      </c>
      <c r="I9" s="24">
        <v>13327498168</v>
      </c>
    </row>
    <row r="10" spans="1:9" x14ac:dyDescent="0.15">
      <c r="A10" s="26" t="s">
        <v>218</v>
      </c>
      <c r="B10" s="24">
        <v>11953757</v>
      </c>
      <c r="C10" s="24">
        <v>359971722</v>
      </c>
      <c r="D10" s="24">
        <v>174916294</v>
      </c>
      <c r="E10" s="24">
        <v>1254558060</v>
      </c>
      <c r="F10" s="24">
        <v>4747517</v>
      </c>
      <c r="G10" s="24">
        <v>21828478</v>
      </c>
      <c r="H10" s="24">
        <v>111934088</v>
      </c>
      <c r="I10" s="24">
        <v>1939909916</v>
      </c>
    </row>
    <row r="11" spans="1:9" x14ac:dyDescent="0.15">
      <c r="A11" s="26" t="s">
        <v>224</v>
      </c>
      <c r="B11" s="24" t="s">
        <v>69</v>
      </c>
      <c r="C11" s="24" t="s">
        <v>69</v>
      </c>
      <c r="D11" s="24" t="s">
        <v>69</v>
      </c>
      <c r="E11" s="24" t="s">
        <v>69</v>
      </c>
      <c r="F11" s="24" t="s">
        <v>69</v>
      </c>
      <c r="G11" s="24" t="s">
        <v>69</v>
      </c>
      <c r="H11" s="24" t="s">
        <v>69</v>
      </c>
      <c r="I11" s="24" t="s">
        <v>69</v>
      </c>
    </row>
    <row r="12" spans="1:9" x14ac:dyDescent="0.15">
      <c r="A12" s="26" t="s">
        <v>223</v>
      </c>
      <c r="B12" s="24" t="s">
        <v>69</v>
      </c>
      <c r="C12" s="24" t="s">
        <v>69</v>
      </c>
      <c r="D12" s="24" t="s">
        <v>69</v>
      </c>
      <c r="E12" s="24" t="s">
        <v>69</v>
      </c>
      <c r="F12" s="24" t="s">
        <v>69</v>
      </c>
      <c r="G12" s="24" t="s">
        <v>69</v>
      </c>
      <c r="H12" s="24" t="s">
        <v>69</v>
      </c>
      <c r="I12" s="24" t="s">
        <v>69</v>
      </c>
    </row>
    <row r="13" spans="1:9" x14ac:dyDescent="0.15">
      <c r="A13" s="26" t="s">
        <v>222</v>
      </c>
      <c r="B13" s="24" t="s">
        <v>69</v>
      </c>
      <c r="C13" s="24" t="s">
        <v>69</v>
      </c>
      <c r="D13" s="24" t="s">
        <v>69</v>
      </c>
      <c r="E13" s="24" t="s">
        <v>69</v>
      </c>
      <c r="F13" s="24" t="s">
        <v>69</v>
      </c>
      <c r="G13" s="24" t="s">
        <v>69</v>
      </c>
      <c r="H13" s="24" t="s">
        <v>69</v>
      </c>
      <c r="I13" s="24" t="s">
        <v>69</v>
      </c>
    </row>
    <row r="14" spans="1:9" x14ac:dyDescent="0.15">
      <c r="A14" s="26" t="s">
        <v>217</v>
      </c>
      <c r="B14" s="24" t="s">
        <v>69</v>
      </c>
      <c r="C14" s="24">
        <v>11061091</v>
      </c>
      <c r="D14" s="24" t="s">
        <v>69</v>
      </c>
      <c r="E14" s="24" t="s">
        <v>69</v>
      </c>
      <c r="F14" s="24" t="s">
        <v>69</v>
      </c>
      <c r="G14" s="24" t="s">
        <v>69</v>
      </c>
      <c r="H14" s="24">
        <v>6298231</v>
      </c>
      <c r="I14" s="24">
        <v>17359322</v>
      </c>
    </row>
    <row r="15" spans="1:9" x14ac:dyDescent="0.15">
      <c r="A15" s="26" t="s">
        <v>216</v>
      </c>
      <c r="B15" s="24">
        <v>3888000</v>
      </c>
      <c r="C15" s="24">
        <v>43873880</v>
      </c>
      <c r="D15" s="24">
        <v>2574000</v>
      </c>
      <c r="E15" s="24" t="s">
        <v>69</v>
      </c>
      <c r="F15" s="24" t="s">
        <v>69</v>
      </c>
      <c r="G15" s="24" t="s">
        <v>69</v>
      </c>
      <c r="H15" s="24">
        <v>11549538</v>
      </c>
      <c r="I15" s="24">
        <v>61885418</v>
      </c>
    </row>
    <row r="16" spans="1:9" x14ac:dyDescent="0.15">
      <c r="A16" s="26" t="s">
        <v>221</v>
      </c>
      <c r="B16" s="24">
        <v>55335703916</v>
      </c>
      <c r="C16" s="24" t="s">
        <v>69</v>
      </c>
      <c r="D16" s="24">
        <v>4813660</v>
      </c>
      <c r="E16" s="24">
        <v>5306228</v>
      </c>
      <c r="F16" s="24">
        <v>627720055</v>
      </c>
      <c r="G16" s="24">
        <v>150452953</v>
      </c>
      <c r="H16" s="24">
        <v>42407055</v>
      </c>
      <c r="I16" s="24">
        <v>56166403867</v>
      </c>
    </row>
    <row r="17" spans="1:9" x14ac:dyDescent="0.15">
      <c r="A17" s="26" t="s">
        <v>220</v>
      </c>
      <c r="B17" s="24">
        <v>21476601148</v>
      </c>
      <c r="C17" s="24" t="s">
        <v>69</v>
      </c>
      <c r="D17" s="24" t="s">
        <v>69</v>
      </c>
      <c r="E17" s="24" t="s">
        <v>69</v>
      </c>
      <c r="F17" s="24">
        <v>364522000</v>
      </c>
      <c r="G17" s="24">
        <v>9535691</v>
      </c>
      <c r="H17" s="24" t="s">
        <v>69</v>
      </c>
      <c r="I17" s="24">
        <v>21850658839</v>
      </c>
    </row>
    <row r="18" spans="1:9" x14ac:dyDescent="0.15">
      <c r="A18" s="26" t="s">
        <v>219</v>
      </c>
      <c r="B18" s="24">
        <v>215212212</v>
      </c>
      <c r="C18" s="24" t="s">
        <v>69</v>
      </c>
      <c r="D18" s="24" t="s">
        <v>69</v>
      </c>
      <c r="E18" s="24" t="s">
        <v>69</v>
      </c>
      <c r="F18" s="24" t="s">
        <v>69</v>
      </c>
      <c r="G18" s="24" t="s">
        <v>69</v>
      </c>
      <c r="H18" s="24" t="s">
        <v>69</v>
      </c>
      <c r="I18" s="24">
        <v>215212212</v>
      </c>
    </row>
    <row r="19" spans="1:9" x14ac:dyDescent="0.15">
      <c r="A19" s="26" t="s">
        <v>218</v>
      </c>
      <c r="B19" s="24">
        <v>32945286676</v>
      </c>
      <c r="C19" s="24" t="s">
        <v>69</v>
      </c>
      <c r="D19" s="24">
        <v>4813660</v>
      </c>
      <c r="E19" s="24">
        <v>5306228</v>
      </c>
      <c r="F19" s="24">
        <v>257038055</v>
      </c>
      <c r="G19" s="24">
        <v>140917262</v>
      </c>
      <c r="H19" s="24">
        <v>42407055</v>
      </c>
      <c r="I19" s="24">
        <v>33395768936</v>
      </c>
    </row>
    <row r="20" spans="1:9" x14ac:dyDescent="0.15">
      <c r="A20" s="26" t="s">
        <v>217</v>
      </c>
      <c r="B20" s="24" t="s">
        <v>69</v>
      </c>
      <c r="C20" s="24" t="s">
        <v>69</v>
      </c>
      <c r="D20" s="24" t="s">
        <v>69</v>
      </c>
      <c r="E20" s="24" t="s">
        <v>69</v>
      </c>
      <c r="F20" s="24" t="s">
        <v>69</v>
      </c>
      <c r="G20" s="24" t="s">
        <v>69</v>
      </c>
      <c r="H20" s="24" t="s">
        <v>69</v>
      </c>
      <c r="I20" s="24" t="s">
        <v>69</v>
      </c>
    </row>
    <row r="21" spans="1:9" x14ac:dyDescent="0.15">
      <c r="A21" s="26" t="s">
        <v>216</v>
      </c>
      <c r="B21" s="24">
        <v>698603880</v>
      </c>
      <c r="C21" s="24" t="s">
        <v>69</v>
      </c>
      <c r="D21" s="24" t="s">
        <v>69</v>
      </c>
      <c r="E21" s="24" t="s">
        <v>69</v>
      </c>
      <c r="F21" s="24">
        <v>6160000</v>
      </c>
      <c r="G21" s="24" t="s">
        <v>69</v>
      </c>
      <c r="H21" s="24" t="s">
        <v>69</v>
      </c>
      <c r="I21" s="24">
        <v>704763880</v>
      </c>
    </row>
    <row r="22" spans="1:9" x14ac:dyDescent="0.15">
      <c r="A22" s="26" t="s">
        <v>215</v>
      </c>
      <c r="B22" s="24">
        <v>6583998</v>
      </c>
      <c r="C22" s="24">
        <v>276198781</v>
      </c>
      <c r="D22" s="24">
        <v>5414968</v>
      </c>
      <c r="E22" s="24">
        <v>24633279</v>
      </c>
      <c r="F22" s="24">
        <v>7161156</v>
      </c>
      <c r="G22" s="24">
        <v>149614763</v>
      </c>
      <c r="H22" s="24">
        <v>97740122</v>
      </c>
      <c r="I22" s="24">
        <v>567347067</v>
      </c>
    </row>
    <row r="23" spans="1:9" x14ac:dyDescent="0.15">
      <c r="A23" s="26" t="s">
        <v>9</v>
      </c>
      <c r="B23" s="24">
        <v>56607475499</v>
      </c>
      <c r="C23" s="24">
        <v>19144151967</v>
      </c>
      <c r="D23" s="24">
        <v>3476500997</v>
      </c>
      <c r="E23" s="24">
        <v>8513369144</v>
      </c>
      <c r="F23" s="24">
        <v>681382661</v>
      </c>
      <c r="G23" s="24">
        <v>624895366</v>
      </c>
      <c r="H23" s="24">
        <v>3028568307</v>
      </c>
      <c r="I23" s="24">
        <v>92076343941</v>
      </c>
    </row>
  </sheetData>
  <mergeCells count="1">
    <mergeCell ref="A1:I1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9DAD3-A7E0-403F-9DDA-777B612E78ED}">
  <dimension ref="A1:C22"/>
  <sheetViews>
    <sheetView workbookViewId="0"/>
  </sheetViews>
  <sheetFormatPr defaultColWidth="8.875" defaultRowHeight="11.25" x14ac:dyDescent="0.15"/>
  <cols>
    <col min="1" max="1" width="30.875" style="8" customWidth="1"/>
    <col min="2" max="3" width="19.875" style="8" customWidth="1"/>
    <col min="4" max="16384" width="8.875" style="8"/>
  </cols>
  <sheetData>
    <row r="1" spans="1:3" ht="21" x14ac:dyDescent="0.2">
      <c r="A1" s="4" t="s">
        <v>214</v>
      </c>
    </row>
    <row r="2" spans="1:3" ht="13.5" x14ac:dyDescent="0.15">
      <c r="A2" s="7" t="s">
        <v>1</v>
      </c>
    </row>
    <row r="3" spans="1:3" ht="13.5" x14ac:dyDescent="0.15">
      <c r="A3" s="7" t="s">
        <v>15</v>
      </c>
    </row>
    <row r="4" spans="1:3" ht="13.5" x14ac:dyDescent="0.15">
      <c r="C4" s="5" t="s">
        <v>10</v>
      </c>
    </row>
    <row r="5" spans="1:3" ht="22.5" customHeight="1" x14ac:dyDescent="0.15">
      <c r="A5" s="2" t="s">
        <v>91</v>
      </c>
      <c r="B5" s="2" t="s">
        <v>87</v>
      </c>
      <c r="C5" s="2" t="s">
        <v>125</v>
      </c>
    </row>
    <row r="6" spans="1:3" ht="18" customHeight="1" x14ac:dyDescent="0.15">
      <c r="A6" s="6" t="s">
        <v>124</v>
      </c>
      <c r="B6" s="3"/>
      <c r="C6" s="3"/>
    </row>
    <row r="7" spans="1:3" ht="18" customHeight="1" x14ac:dyDescent="0.15">
      <c r="A7" s="6"/>
      <c r="B7" s="3"/>
      <c r="C7" s="3"/>
    </row>
    <row r="8" spans="1:3" ht="18" customHeight="1" thickBot="1" x14ac:dyDescent="0.2">
      <c r="A8" s="42" t="s">
        <v>38</v>
      </c>
      <c r="B8" s="41"/>
      <c r="C8" s="41"/>
    </row>
    <row r="9" spans="1:3" ht="18" customHeight="1" thickTop="1" x14ac:dyDescent="0.15">
      <c r="A9" s="6" t="s">
        <v>123</v>
      </c>
      <c r="B9" s="3"/>
      <c r="C9" s="3"/>
    </row>
    <row r="10" spans="1:3" ht="18" customHeight="1" x14ac:dyDescent="0.15">
      <c r="A10" s="6" t="s">
        <v>122</v>
      </c>
      <c r="B10" s="3">
        <v>26512633</v>
      </c>
      <c r="C10" s="3">
        <v>0</v>
      </c>
    </row>
    <row r="11" spans="1:3" ht="18" customHeight="1" x14ac:dyDescent="0.15">
      <c r="A11" s="6" t="s">
        <v>121</v>
      </c>
      <c r="B11" s="3">
        <v>1854200</v>
      </c>
      <c r="C11" s="3">
        <v>0</v>
      </c>
    </row>
    <row r="12" spans="1:3" ht="18" customHeight="1" x14ac:dyDescent="0.15">
      <c r="A12" s="6" t="s">
        <v>120</v>
      </c>
      <c r="B12" s="3">
        <v>44597577</v>
      </c>
      <c r="C12" s="3">
        <v>0</v>
      </c>
    </row>
    <row r="13" spans="1:3" ht="18" customHeight="1" x14ac:dyDescent="0.15">
      <c r="A13" s="6" t="s">
        <v>119</v>
      </c>
      <c r="B13" s="3">
        <v>1175024</v>
      </c>
      <c r="C13" s="3">
        <v>0</v>
      </c>
    </row>
    <row r="14" spans="1:3" ht="18" customHeight="1" x14ac:dyDescent="0.15">
      <c r="A14" s="6" t="s">
        <v>213</v>
      </c>
      <c r="B14" s="3">
        <v>484950</v>
      </c>
      <c r="C14" s="3">
        <v>0</v>
      </c>
    </row>
    <row r="15" spans="1:3" ht="18" customHeight="1" x14ac:dyDescent="0.15">
      <c r="A15" s="6" t="s">
        <v>117</v>
      </c>
      <c r="B15" s="3">
        <v>1937744</v>
      </c>
      <c r="C15" s="3">
        <v>0</v>
      </c>
    </row>
    <row r="16" spans="1:3" ht="18" customHeight="1" x14ac:dyDescent="0.15">
      <c r="A16" s="6" t="s">
        <v>116</v>
      </c>
      <c r="B16" s="3">
        <v>0</v>
      </c>
      <c r="C16" s="3">
        <v>0</v>
      </c>
    </row>
    <row r="17" spans="1:3" ht="18" customHeight="1" x14ac:dyDescent="0.15">
      <c r="A17" s="6"/>
      <c r="B17" s="3"/>
      <c r="C17" s="3"/>
    </row>
    <row r="18" spans="1:3" ht="18" customHeight="1" x14ac:dyDescent="0.15">
      <c r="A18" s="6" t="s">
        <v>115</v>
      </c>
      <c r="B18" s="3">
        <v>359300</v>
      </c>
      <c r="C18" s="3">
        <v>0</v>
      </c>
    </row>
    <row r="19" spans="1:3" ht="18" customHeight="1" x14ac:dyDescent="0.15">
      <c r="A19" s="6" t="s">
        <v>212</v>
      </c>
      <c r="B19" s="3">
        <v>43833</v>
      </c>
      <c r="C19" s="3">
        <v>0</v>
      </c>
    </row>
    <row r="20" spans="1:3" ht="18" customHeight="1" x14ac:dyDescent="0.15">
      <c r="A20" s="6"/>
      <c r="B20" s="3"/>
      <c r="C20" s="3"/>
    </row>
    <row r="21" spans="1:3" ht="18" customHeight="1" thickBot="1" x14ac:dyDescent="0.2">
      <c r="A21" s="42" t="s">
        <v>38</v>
      </c>
      <c r="B21" s="41">
        <f>SUM(B10:B20)</f>
        <v>76965261</v>
      </c>
      <c r="C21" s="41">
        <f>SUM(C10:C20)</f>
        <v>0</v>
      </c>
    </row>
    <row r="22" spans="1:3" ht="18" customHeight="1" thickTop="1" x14ac:dyDescent="0.15">
      <c r="A22" s="1" t="s">
        <v>9</v>
      </c>
      <c r="B22" s="3">
        <f>B8+B21</f>
        <v>76965261</v>
      </c>
      <c r="C22" s="3">
        <f>C8+C21</f>
        <v>0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CF3A3-EA36-4700-AB56-3EE82AA43B40}">
  <sheetPr>
    <pageSetUpPr fitToPage="1"/>
  </sheetPr>
  <dimension ref="A1:E38"/>
  <sheetViews>
    <sheetView workbookViewId="0"/>
  </sheetViews>
  <sheetFormatPr defaultColWidth="8.875" defaultRowHeight="11.25" x14ac:dyDescent="0.15"/>
  <cols>
    <col min="1" max="1" width="25.875" style="8" customWidth="1"/>
    <col min="2" max="2" width="38.125" style="8" bestFit="1" customWidth="1"/>
    <col min="3" max="3" width="16.875" style="50" customWidth="1"/>
    <col min="4" max="5" width="16.875" style="8" customWidth="1"/>
    <col min="6" max="16384" width="8.875" style="8"/>
  </cols>
  <sheetData>
    <row r="1" spans="1:5" ht="21" x14ac:dyDescent="0.2">
      <c r="A1" s="4" t="s">
        <v>177</v>
      </c>
    </row>
    <row r="2" spans="1:5" ht="13.5" x14ac:dyDescent="0.15">
      <c r="A2" s="7" t="s">
        <v>1</v>
      </c>
    </row>
    <row r="3" spans="1:5" ht="13.5" x14ac:dyDescent="0.15">
      <c r="A3" s="7" t="s">
        <v>211</v>
      </c>
    </row>
    <row r="4" spans="1:5" ht="13.5" x14ac:dyDescent="0.15">
      <c r="E4" s="5" t="s">
        <v>10</v>
      </c>
    </row>
    <row r="5" spans="1:5" ht="22.5" customHeight="1" x14ac:dyDescent="0.15">
      <c r="A5" s="2" t="s">
        <v>2</v>
      </c>
      <c r="B5" s="2" t="s">
        <v>176</v>
      </c>
      <c r="C5" s="2" t="s">
        <v>175</v>
      </c>
      <c r="D5" s="2" t="s">
        <v>61</v>
      </c>
      <c r="E5" s="2" t="s">
        <v>174</v>
      </c>
    </row>
    <row r="6" spans="1:5" ht="18" customHeight="1" x14ac:dyDescent="0.15">
      <c r="A6" s="55" t="s">
        <v>173</v>
      </c>
      <c r="B6" s="6" t="s">
        <v>210</v>
      </c>
      <c r="C6" s="1"/>
      <c r="D6" s="3">
        <v>73100000</v>
      </c>
      <c r="E6" s="1" t="s">
        <v>168</v>
      </c>
    </row>
    <row r="7" spans="1:5" ht="18" customHeight="1" x14ac:dyDescent="0.15">
      <c r="A7" s="55"/>
      <c r="B7" s="6" t="s">
        <v>209</v>
      </c>
      <c r="C7" s="1" t="s">
        <v>208</v>
      </c>
      <c r="D7" s="3">
        <v>28706700</v>
      </c>
      <c r="E7" s="1" t="s">
        <v>207</v>
      </c>
    </row>
    <row r="8" spans="1:5" ht="18" customHeight="1" x14ac:dyDescent="0.15">
      <c r="A8" s="55"/>
      <c r="B8" s="6" t="s">
        <v>206</v>
      </c>
      <c r="C8" s="1"/>
      <c r="D8" s="3">
        <v>25590000</v>
      </c>
      <c r="E8" s="1" t="s">
        <v>168</v>
      </c>
    </row>
    <row r="9" spans="1:5" ht="18" customHeight="1" x14ac:dyDescent="0.15">
      <c r="A9" s="56"/>
      <c r="B9" s="1" t="s">
        <v>39</v>
      </c>
      <c r="C9" s="49"/>
      <c r="D9" s="3">
        <f>SUM(D6:D8)</f>
        <v>127396700</v>
      </c>
      <c r="E9" s="49"/>
    </row>
    <row r="10" spans="1:5" ht="18" customHeight="1" x14ac:dyDescent="0.15">
      <c r="A10" s="57"/>
      <c r="B10" s="6" t="s">
        <v>163</v>
      </c>
      <c r="C10" s="1" t="s">
        <v>162</v>
      </c>
      <c r="D10" s="3">
        <v>606685038</v>
      </c>
      <c r="E10" s="1" t="s">
        <v>161</v>
      </c>
    </row>
    <row r="11" spans="1:5" ht="18" customHeight="1" x14ac:dyDescent="0.15">
      <c r="A11" s="57"/>
      <c r="B11" s="10" t="s">
        <v>170</v>
      </c>
      <c r="C11" s="51" t="s">
        <v>169</v>
      </c>
      <c r="D11" s="9">
        <v>145447443</v>
      </c>
      <c r="E11" s="51" t="s">
        <v>168</v>
      </c>
    </row>
    <row r="12" spans="1:5" ht="18" customHeight="1" x14ac:dyDescent="0.15">
      <c r="A12" s="57"/>
      <c r="B12" s="10" t="s">
        <v>205</v>
      </c>
      <c r="C12" s="51" t="s">
        <v>181</v>
      </c>
      <c r="D12" s="9">
        <v>127450000</v>
      </c>
      <c r="E12" s="51" t="s">
        <v>168</v>
      </c>
    </row>
    <row r="13" spans="1:5" ht="18" customHeight="1" x14ac:dyDescent="0.15">
      <c r="A13" s="57"/>
      <c r="B13" s="10" t="s">
        <v>204</v>
      </c>
      <c r="C13" s="51" t="s">
        <v>181</v>
      </c>
      <c r="D13" s="9">
        <v>85836500</v>
      </c>
      <c r="E13" s="51" t="s">
        <v>180</v>
      </c>
    </row>
    <row r="14" spans="1:5" ht="18" customHeight="1" x14ac:dyDescent="0.15">
      <c r="A14" s="57"/>
      <c r="B14" s="10" t="s">
        <v>197</v>
      </c>
      <c r="C14" s="51" t="s">
        <v>181</v>
      </c>
      <c r="D14" s="9">
        <v>83200000</v>
      </c>
      <c r="E14" s="51" t="s">
        <v>168</v>
      </c>
    </row>
    <row r="15" spans="1:5" ht="18" customHeight="1" x14ac:dyDescent="0.15">
      <c r="A15" s="57"/>
      <c r="B15" s="10" t="s">
        <v>165</v>
      </c>
      <c r="C15" s="51" t="s">
        <v>164</v>
      </c>
      <c r="D15" s="9">
        <v>65523000</v>
      </c>
      <c r="E15" s="51" t="s">
        <v>185</v>
      </c>
    </row>
    <row r="16" spans="1:5" ht="18" customHeight="1" x14ac:dyDescent="0.15">
      <c r="A16" s="57"/>
      <c r="B16" s="10" t="s">
        <v>203</v>
      </c>
      <c r="C16" s="51" t="s">
        <v>181</v>
      </c>
      <c r="D16" s="9">
        <v>56253000</v>
      </c>
      <c r="E16" s="51" t="s">
        <v>168</v>
      </c>
    </row>
    <row r="17" spans="1:5" ht="18" customHeight="1" x14ac:dyDescent="0.15">
      <c r="A17" s="57"/>
      <c r="B17" s="10" t="s">
        <v>202</v>
      </c>
      <c r="C17" s="51" t="s">
        <v>181</v>
      </c>
      <c r="D17" s="9">
        <v>53286000</v>
      </c>
      <c r="E17" s="51" t="s">
        <v>180</v>
      </c>
    </row>
    <row r="18" spans="1:5" ht="18" customHeight="1" x14ac:dyDescent="0.15">
      <c r="A18" s="57"/>
      <c r="B18" s="10" t="s">
        <v>172</v>
      </c>
      <c r="C18" s="51" t="s">
        <v>171</v>
      </c>
      <c r="D18" s="9">
        <v>51000000</v>
      </c>
      <c r="E18" s="51" t="s">
        <v>168</v>
      </c>
    </row>
    <row r="19" spans="1:5" ht="18" customHeight="1" x14ac:dyDescent="0.15">
      <c r="A19" s="57"/>
      <c r="B19" s="10" t="s">
        <v>201</v>
      </c>
      <c r="C19" s="51" t="s">
        <v>181</v>
      </c>
      <c r="D19" s="9">
        <v>43650000</v>
      </c>
      <c r="E19" s="51" t="s">
        <v>168</v>
      </c>
    </row>
    <row r="20" spans="1:5" ht="18" customHeight="1" x14ac:dyDescent="0.15">
      <c r="A20" s="57"/>
      <c r="B20" s="10" t="s">
        <v>196</v>
      </c>
      <c r="C20" s="51" t="s">
        <v>182</v>
      </c>
      <c r="D20" s="9">
        <v>33400000</v>
      </c>
      <c r="E20" s="51" t="s">
        <v>168</v>
      </c>
    </row>
    <row r="21" spans="1:5" ht="18" customHeight="1" x14ac:dyDescent="0.15">
      <c r="A21" s="57"/>
      <c r="B21" s="10" t="s">
        <v>190</v>
      </c>
      <c r="C21" s="51" t="s">
        <v>181</v>
      </c>
      <c r="D21" s="9">
        <v>28643000</v>
      </c>
      <c r="E21" s="51" t="s">
        <v>168</v>
      </c>
    </row>
    <row r="22" spans="1:5" ht="18" customHeight="1" x14ac:dyDescent="0.15">
      <c r="A22" s="57"/>
      <c r="B22" s="10" t="s">
        <v>195</v>
      </c>
      <c r="C22" s="51" t="s">
        <v>164</v>
      </c>
      <c r="D22" s="9">
        <v>25420000</v>
      </c>
      <c r="E22" s="51" t="s">
        <v>194</v>
      </c>
    </row>
    <row r="23" spans="1:5" ht="18" customHeight="1" x14ac:dyDescent="0.15">
      <c r="A23" s="57"/>
      <c r="B23" s="10" t="s">
        <v>179</v>
      </c>
      <c r="C23" s="51" t="s">
        <v>178</v>
      </c>
      <c r="D23" s="9">
        <v>23193000</v>
      </c>
      <c r="E23" s="51" t="s">
        <v>166</v>
      </c>
    </row>
    <row r="24" spans="1:5" ht="18" customHeight="1" x14ac:dyDescent="0.15">
      <c r="A24" s="57"/>
      <c r="B24" s="10" t="s">
        <v>184</v>
      </c>
      <c r="C24" s="51" t="s">
        <v>181</v>
      </c>
      <c r="D24" s="9">
        <v>19807856</v>
      </c>
      <c r="E24" s="51" t="s">
        <v>180</v>
      </c>
    </row>
    <row r="25" spans="1:5" ht="18" customHeight="1" x14ac:dyDescent="0.15">
      <c r="A25" s="57"/>
      <c r="B25" s="10" t="s">
        <v>183</v>
      </c>
      <c r="C25" s="51" t="s">
        <v>182</v>
      </c>
      <c r="D25" s="9">
        <v>17381571</v>
      </c>
      <c r="E25" s="51" t="s">
        <v>180</v>
      </c>
    </row>
    <row r="26" spans="1:5" ht="18" customHeight="1" x14ac:dyDescent="0.15">
      <c r="A26" s="57"/>
      <c r="B26" s="10" t="s">
        <v>167</v>
      </c>
      <c r="C26" s="51" t="s">
        <v>181</v>
      </c>
      <c r="D26" s="9">
        <v>16445500</v>
      </c>
      <c r="E26" s="51" t="s">
        <v>166</v>
      </c>
    </row>
    <row r="27" spans="1:5" ht="18" customHeight="1" x14ac:dyDescent="0.15">
      <c r="A27" s="57"/>
      <c r="B27" s="10" t="s">
        <v>200</v>
      </c>
      <c r="C27" s="51" t="s">
        <v>181</v>
      </c>
      <c r="D27" s="9">
        <v>16200000</v>
      </c>
      <c r="E27" s="51" t="s">
        <v>180</v>
      </c>
    </row>
    <row r="28" spans="1:5" ht="18" customHeight="1" x14ac:dyDescent="0.15">
      <c r="A28" s="57"/>
      <c r="B28" s="10" t="s">
        <v>193</v>
      </c>
      <c r="C28" s="51" t="s">
        <v>181</v>
      </c>
      <c r="D28" s="9">
        <v>16050000</v>
      </c>
      <c r="E28" s="51" t="s">
        <v>168</v>
      </c>
    </row>
    <row r="29" spans="1:5" ht="18" customHeight="1" x14ac:dyDescent="0.15">
      <c r="A29" s="57"/>
      <c r="B29" s="10" t="s">
        <v>192</v>
      </c>
      <c r="C29" s="51" t="s">
        <v>191</v>
      </c>
      <c r="D29" s="9">
        <v>14700000</v>
      </c>
      <c r="E29" s="51" t="s">
        <v>180</v>
      </c>
    </row>
    <row r="30" spans="1:5" ht="18" customHeight="1" x14ac:dyDescent="0.15">
      <c r="A30" s="57"/>
      <c r="B30" s="10" t="s">
        <v>199</v>
      </c>
      <c r="C30" s="51" t="s">
        <v>181</v>
      </c>
      <c r="D30" s="9">
        <v>14603280</v>
      </c>
      <c r="E30" s="51" t="s">
        <v>168</v>
      </c>
    </row>
    <row r="31" spans="1:5" ht="18" customHeight="1" x14ac:dyDescent="0.15">
      <c r="A31" s="57"/>
      <c r="B31" s="10" t="s">
        <v>189</v>
      </c>
      <c r="C31" s="51" t="s">
        <v>181</v>
      </c>
      <c r="D31" s="9">
        <v>13500000</v>
      </c>
      <c r="E31" s="51" t="s">
        <v>180</v>
      </c>
    </row>
    <row r="32" spans="1:5" ht="18" customHeight="1" x14ac:dyDescent="0.15">
      <c r="A32" s="57"/>
      <c r="B32" s="10" t="s">
        <v>188</v>
      </c>
      <c r="C32" s="51" t="s">
        <v>187</v>
      </c>
      <c r="D32" s="9">
        <v>13048000</v>
      </c>
      <c r="E32" s="51" t="s">
        <v>168</v>
      </c>
    </row>
    <row r="33" spans="1:5" ht="18" customHeight="1" x14ac:dyDescent="0.15">
      <c r="A33" s="57"/>
      <c r="B33" s="10" t="s">
        <v>198</v>
      </c>
      <c r="C33" s="51" t="s">
        <v>181</v>
      </c>
      <c r="D33" s="9">
        <v>11840000</v>
      </c>
      <c r="E33" s="51" t="s">
        <v>185</v>
      </c>
    </row>
    <row r="34" spans="1:5" ht="18" customHeight="1" x14ac:dyDescent="0.15">
      <c r="A34" s="57"/>
      <c r="B34" s="10" t="s">
        <v>186</v>
      </c>
      <c r="C34" s="51" t="s">
        <v>181</v>
      </c>
      <c r="D34" s="9">
        <v>11400000</v>
      </c>
      <c r="E34" s="51" t="s">
        <v>185</v>
      </c>
    </row>
    <row r="35" spans="1:5" ht="18" customHeight="1" x14ac:dyDescent="0.15">
      <c r="A35" s="57"/>
      <c r="B35" s="10" t="s">
        <v>160</v>
      </c>
      <c r="C35" s="51"/>
      <c r="D35" s="9">
        <v>245050983</v>
      </c>
      <c r="E35" s="51" t="s">
        <v>160</v>
      </c>
    </row>
    <row r="36" spans="1:5" ht="18" customHeight="1" x14ac:dyDescent="0.15">
      <c r="A36" s="58"/>
      <c r="B36" s="6"/>
      <c r="C36" s="1"/>
      <c r="D36" s="3"/>
      <c r="E36" s="1"/>
    </row>
    <row r="37" spans="1:5" ht="18" customHeight="1" x14ac:dyDescent="0.15">
      <c r="A37" s="12"/>
      <c r="B37" s="1" t="s">
        <v>39</v>
      </c>
      <c r="C37" s="49"/>
      <c r="D37" s="3">
        <f>SUM(D10:D36)</f>
        <v>1839014171</v>
      </c>
      <c r="E37" s="49"/>
    </row>
    <row r="38" spans="1:5" ht="18" customHeight="1" x14ac:dyDescent="0.15">
      <c r="A38" s="1" t="s">
        <v>9</v>
      </c>
      <c r="B38" s="49"/>
      <c r="C38" s="49"/>
      <c r="D38" s="3">
        <f>D9+D37</f>
        <v>1966410871</v>
      </c>
      <c r="E38" s="49"/>
    </row>
  </sheetData>
  <autoFilter ref="A5:E38" xr:uid="{92A1D9E1-9C6D-4AEA-81B9-868BD78BADA5}"/>
  <mergeCells count="2">
    <mergeCell ref="A6:A9"/>
    <mergeCell ref="A10:A36"/>
  </mergeCells>
  <phoneticPr fontId="3"/>
  <pageMargins left="0.39370078740157483" right="0.39370078740157483" top="0.39370078740157483" bottom="0.39370078740157483" header="0.19685039370078741" footer="0.19685039370078741"/>
  <pageSetup paperSize="9" scale="95" orientation="landscape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FA77B-02E9-437C-8674-22C085442296}">
  <dimension ref="A1:C22"/>
  <sheetViews>
    <sheetView workbookViewId="0"/>
  </sheetViews>
  <sheetFormatPr defaultColWidth="8.875" defaultRowHeight="11.25" x14ac:dyDescent="0.15"/>
  <cols>
    <col min="1" max="1" width="30.875" style="8" customWidth="1"/>
    <col min="2" max="3" width="19.875" style="8" customWidth="1"/>
    <col min="4" max="16384" width="8.875" style="8"/>
  </cols>
  <sheetData>
    <row r="1" spans="1:3" ht="21" x14ac:dyDescent="0.2">
      <c r="A1" s="4" t="s">
        <v>126</v>
      </c>
    </row>
    <row r="2" spans="1:3" ht="13.5" x14ac:dyDescent="0.15">
      <c r="A2" s="7" t="s">
        <v>1</v>
      </c>
    </row>
    <row r="3" spans="1:3" ht="13.5" x14ac:dyDescent="0.15">
      <c r="A3" s="7" t="s">
        <v>15</v>
      </c>
    </row>
    <row r="4" spans="1:3" ht="13.5" x14ac:dyDescent="0.15">
      <c r="C4" s="5" t="s">
        <v>10</v>
      </c>
    </row>
    <row r="5" spans="1:3" ht="22.5" customHeight="1" x14ac:dyDescent="0.15">
      <c r="A5" s="2" t="s">
        <v>91</v>
      </c>
      <c r="B5" s="2" t="s">
        <v>87</v>
      </c>
      <c r="C5" s="2" t="s">
        <v>125</v>
      </c>
    </row>
    <row r="6" spans="1:3" ht="18" customHeight="1" x14ac:dyDescent="0.15">
      <c r="A6" s="6" t="s">
        <v>124</v>
      </c>
      <c r="B6" s="3"/>
      <c r="C6" s="3"/>
    </row>
    <row r="7" spans="1:3" ht="18" customHeight="1" x14ac:dyDescent="0.15">
      <c r="A7" s="6"/>
      <c r="B7" s="3"/>
      <c r="C7" s="3"/>
    </row>
    <row r="8" spans="1:3" ht="18" customHeight="1" thickBot="1" x14ac:dyDescent="0.2">
      <c r="A8" s="42" t="s">
        <v>38</v>
      </c>
      <c r="B8" s="41"/>
      <c r="C8" s="41"/>
    </row>
    <row r="9" spans="1:3" ht="18" customHeight="1" thickTop="1" x14ac:dyDescent="0.15">
      <c r="A9" s="6" t="s">
        <v>123</v>
      </c>
      <c r="B9" s="3"/>
      <c r="C9" s="3"/>
    </row>
    <row r="10" spans="1:3" ht="18" customHeight="1" x14ac:dyDescent="0.15">
      <c r="A10" s="6" t="s">
        <v>122</v>
      </c>
      <c r="B10" s="3">
        <v>51694026</v>
      </c>
      <c r="C10" s="3">
        <v>5857679</v>
      </c>
    </row>
    <row r="11" spans="1:3" ht="18" customHeight="1" x14ac:dyDescent="0.15">
      <c r="A11" s="6" t="s">
        <v>121</v>
      </c>
      <c r="B11" s="3">
        <v>1192600</v>
      </c>
      <c r="C11" s="3">
        <v>160566</v>
      </c>
    </row>
    <row r="12" spans="1:3" ht="18" customHeight="1" x14ac:dyDescent="0.15">
      <c r="A12" s="6" t="s">
        <v>120</v>
      </c>
      <c r="B12" s="3">
        <v>216898235</v>
      </c>
      <c r="C12" s="3">
        <v>3530193</v>
      </c>
    </row>
    <row r="13" spans="1:3" ht="18" customHeight="1" x14ac:dyDescent="0.15">
      <c r="A13" s="6" t="s">
        <v>119</v>
      </c>
      <c r="B13" s="3">
        <v>2483333</v>
      </c>
      <c r="C13" s="3">
        <v>282425</v>
      </c>
    </row>
    <row r="14" spans="1:3" ht="18" customHeight="1" x14ac:dyDescent="0.15">
      <c r="A14" s="6" t="s">
        <v>118</v>
      </c>
      <c r="B14" s="3">
        <v>724173</v>
      </c>
      <c r="C14" s="3">
        <v>0</v>
      </c>
    </row>
    <row r="15" spans="1:3" ht="18" customHeight="1" x14ac:dyDescent="0.15">
      <c r="A15" s="6" t="s">
        <v>117</v>
      </c>
      <c r="B15" s="3">
        <v>2473450</v>
      </c>
      <c r="C15" s="3">
        <v>377157</v>
      </c>
    </row>
    <row r="16" spans="1:3" ht="18" customHeight="1" x14ac:dyDescent="0.15">
      <c r="A16" s="6" t="s">
        <v>116</v>
      </c>
      <c r="B16" s="3">
        <v>424880</v>
      </c>
      <c r="C16" s="3">
        <v>22859</v>
      </c>
    </row>
    <row r="17" spans="1:3" ht="18" customHeight="1" x14ac:dyDescent="0.15">
      <c r="A17" s="6"/>
      <c r="B17" s="3"/>
      <c r="C17" s="3"/>
    </row>
    <row r="18" spans="1:3" ht="18" customHeight="1" x14ac:dyDescent="0.15">
      <c r="A18" s="6" t="s">
        <v>115</v>
      </c>
      <c r="B18" s="3">
        <v>26700</v>
      </c>
      <c r="C18" s="3"/>
    </row>
    <row r="19" spans="1:3" ht="18" customHeight="1" x14ac:dyDescent="0.15">
      <c r="A19" s="6" t="s">
        <v>114</v>
      </c>
      <c r="B19" s="3">
        <v>65886</v>
      </c>
      <c r="C19" s="3"/>
    </row>
    <row r="20" spans="1:3" ht="18" customHeight="1" x14ac:dyDescent="0.15">
      <c r="A20" s="6"/>
      <c r="B20" s="3"/>
      <c r="C20" s="3"/>
    </row>
    <row r="21" spans="1:3" ht="18" customHeight="1" thickBot="1" x14ac:dyDescent="0.2">
      <c r="A21" s="42" t="s">
        <v>38</v>
      </c>
      <c r="B21" s="41">
        <f>SUM(B10:B20)</f>
        <v>275983283</v>
      </c>
      <c r="C21" s="41">
        <f>SUM(C10:C20)</f>
        <v>10230879</v>
      </c>
    </row>
    <row r="22" spans="1:3" ht="18" customHeight="1" thickTop="1" x14ac:dyDescent="0.15">
      <c r="A22" s="1" t="s">
        <v>9</v>
      </c>
      <c r="B22" s="3">
        <f>B8+B21</f>
        <v>275983283</v>
      </c>
      <c r="C22" s="3">
        <f>C8+C21</f>
        <v>10230879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EA4B-117A-4AB4-8EBF-9D2E456CB890}">
  <dimension ref="A1:I8"/>
  <sheetViews>
    <sheetView workbookViewId="0">
      <selection sqref="A1:I1"/>
    </sheetView>
  </sheetViews>
  <sheetFormatPr defaultColWidth="8.875" defaultRowHeight="11.25" x14ac:dyDescent="0.15"/>
  <cols>
    <col min="1" max="1" width="22.875" style="30" customWidth="1"/>
    <col min="2" max="9" width="12.875" style="30" customWidth="1"/>
    <col min="10" max="16384" width="8.875" style="30"/>
  </cols>
  <sheetData>
    <row r="1" spans="1:9" ht="21" x14ac:dyDescent="0.15">
      <c r="A1" s="59" t="s">
        <v>113</v>
      </c>
      <c r="B1" s="59"/>
      <c r="C1" s="59"/>
      <c r="D1" s="59"/>
      <c r="E1" s="59"/>
      <c r="F1" s="59"/>
      <c r="G1" s="59"/>
      <c r="H1" s="59"/>
      <c r="I1" s="59"/>
    </row>
    <row r="2" spans="1:9" ht="13.5" x14ac:dyDescent="0.15">
      <c r="A2" t="s">
        <v>1</v>
      </c>
      <c r="B2"/>
      <c r="C2"/>
      <c r="D2"/>
      <c r="E2"/>
      <c r="F2"/>
      <c r="G2"/>
      <c r="H2"/>
      <c r="I2" s="39" t="s">
        <v>15</v>
      </c>
    </row>
    <row r="3" spans="1:9" ht="13.5" x14ac:dyDescent="0.15">
      <c r="A3" t="s">
        <v>76</v>
      </c>
      <c r="B3"/>
      <c r="C3"/>
      <c r="D3"/>
      <c r="E3"/>
      <c r="F3"/>
      <c r="G3"/>
      <c r="H3"/>
      <c r="I3" s="39" t="s">
        <v>103</v>
      </c>
    </row>
    <row r="4" spans="1:9" ht="37.5" customHeight="1" x14ac:dyDescent="0.15">
      <c r="A4" s="38" t="s">
        <v>102</v>
      </c>
      <c r="B4" s="36" t="s">
        <v>112</v>
      </c>
      <c r="C4" s="37" t="s">
        <v>111</v>
      </c>
      <c r="D4" s="37" t="s">
        <v>110</v>
      </c>
      <c r="E4" s="37" t="s">
        <v>109</v>
      </c>
      <c r="F4" s="37" t="s">
        <v>108</v>
      </c>
      <c r="G4" s="37" t="s">
        <v>107</v>
      </c>
      <c r="H4" s="36" t="s">
        <v>106</v>
      </c>
      <c r="I4" s="37" t="s">
        <v>105</v>
      </c>
    </row>
    <row r="5" spans="1:9" ht="18" customHeight="1" x14ac:dyDescent="0.15">
      <c r="A5" s="35">
        <f>SUM(B5:H5)</f>
        <v>2582892306</v>
      </c>
      <c r="B5" s="34">
        <v>2503253496</v>
      </c>
      <c r="C5" s="34">
        <v>55250480</v>
      </c>
      <c r="D5" s="34">
        <v>24388330</v>
      </c>
      <c r="E5" s="34">
        <v>0</v>
      </c>
      <c r="F5" s="34">
        <v>0</v>
      </c>
      <c r="G5" s="34">
        <v>0</v>
      </c>
      <c r="H5" s="34">
        <v>0</v>
      </c>
      <c r="I5" s="40">
        <v>5.561E-3</v>
      </c>
    </row>
    <row r="6" spans="1:9" x14ac:dyDescent="0.15">
      <c r="A6" s="32"/>
      <c r="B6" s="32"/>
      <c r="C6" s="31"/>
    </row>
    <row r="7" spans="1:9" x14ac:dyDescent="0.15">
      <c r="A7" s="32"/>
      <c r="B7" s="32"/>
    </row>
    <row r="8" spans="1:9" x14ac:dyDescent="0.15">
      <c r="B8" s="32"/>
    </row>
  </sheetData>
  <mergeCells count="1">
    <mergeCell ref="A1:I1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F10AE-F1DB-4778-BBF0-3F3CD6B67777}">
  <dimension ref="A1:J12"/>
  <sheetViews>
    <sheetView workbookViewId="0">
      <selection sqref="A1:J1"/>
    </sheetView>
  </sheetViews>
  <sheetFormatPr defaultColWidth="8.875" defaultRowHeight="11.25" x14ac:dyDescent="0.15"/>
  <cols>
    <col min="1" max="1" width="22.875" style="30" customWidth="1"/>
    <col min="2" max="10" width="12.875" style="30" customWidth="1"/>
    <col min="11" max="16384" width="8.875" style="30"/>
  </cols>
  <sheetData>
    <row r="1" spans="1:10" ht="21" x14ac:dyDescent="0.15">
      <c r="A1" s="59" t="s">
        <v>104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3.5" x14ac:dyDescent="0.15">
      <c r="A2" t="s">
        <v>1</v>
      </c>
      <c r="B2"/>
      <c r="C2"/>
      <c r="D2"/>
      <c r="E2"/>
      <c r="F2"/>
      <c r="G2"/>
      <c r="H2"/>
      <c r="I2"/>
      <c r="J2" s="39" t="s">
        <v>15</v>
      </c>
    </row>
    <row r="3" spans="1:10" ht="13.5" x14ac:dyDescent="0.15">
      <c r="A3" t="s">
        <v>76</v>
      </c>
      <c r="B3"/>
      <c r="C3"/>
      <c r="D3"/>
      <c r="E3"/>
      <c r="F3"/>
      <c r="G3"/>
      <c r="H3"/>
      <c r="I3"/>
      <c r="J3" s="39" t="s">
        <v>103</v>
      </c>
    </row>
    <row r="4" spans="1:10" ht="22.5" customHeight="1" x14ac:dyDescent="0.15">
      <c r="A4" s="38" t="s">
        <v>102</v>
      </c>
      <c r="B4" s="36" t="s">
        <v>101</v>
      </c>
      <c r="C4" s="37" t="s">
        <v>100</v>
      </c>
      <c r="D4" s="37" t="s">
        <v>99</v>
      </c>
      <c r="E4" s="37" t="s">
        <v>98</v>
      </c>
      <c r="F4" s="37" t="s">
        <v>97</v>
      </c>
      <c r="G4" s="37" t="s">
        <v>96</v>
      </c>
      <c r="H4" s="37" t="s">
        <v>95</v>
      </c>
      <c r="I4" s="37" t="s">
        <v>94</v>
      </c>
      <c r="J4" s="36" t="s">
        <v>93</v>
      </c>
    </row>
    <row r="5" spans="1:10" ht="18" customHeight="1" x14ac:dyDescent="0.15">
      <c r="A5" s="35">
        <f>SUM(B5:J5)</f>
        <v>2582892306</v>
      </c>
      <c r="B5" s="34">
        <v>359528739</v>
      </c>
      <c r="C5" s="34">
        <v>360559051</v>
      </c>
      <c r="D5" s="34">
        <v>353539608</v>
      </c>
      <c r="E5" s="34">
        <v>305198242</v>
      </c>
      <c r="F5" s="34">
        <v>270827297</v>
      </c>
      <c r="G5" s="34">
        <v>815739369</v>
      </c>
      <c r="H5" s="34">
        <v>117500000</v>
      </c>
      <c r="I5" s="33"/>
      <c r="J5" s="33"/>
    </row>
    <row r="6" spans="1:10" x14ac:dyDescent="0.15">
      <c r="G6" s="32"/>
    </row>
    <row r="7" spans="1:10" x14ac:dyDescent="0.15">
      <c r="A7" s="31"/>
    </row>
    <row r="8" spans="1:10" x14ac:dyDescent="0.15">
      <c r="A8" s="31"/>
      <c r="G8" s="32"/>
    </row>
    <row r="9" spans="1:10" x14ac:dyDescent="0.15">
      <c r="A9" s="31"/>
      <c r="G9" s="32"/>
    </row>
    <row r="10" spans="1:10" x14ac:dyDescent="0.15">
      <c r="G10" s="32"/>
    </row>
    <row r="12" spans="1:10" x14ac:dyDescent="0.15">
      <c r="A12" s="31"/>
    </row>
  </sheetData>
  <mergeCells count="1">
    <mergeCell ref="A1:J1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B4BC-8A85-4B6F-BCAA-DECE3C4BB25A}">
  <dimension ref="A1:F11"/>
  <sheetViews>
    <sheetView workbookViewId="0"/>
  </sheetViews>
  <sheetFormatPr defaultColWidth="8.875" defaultRowHeight="11.25" x14ac:dyDescent="0.15"/>
  <cols>
    <col min="1" max="1" width="30.875" style="8" customWidth="1"/>
    <col min="2" max="6" width="19.875" style="8" customWidth="1"/>
    <col min="7" max="16384" width="8.875" style="8"/>
  </cols>
  <sheetData>
    <row r="1" spans="1:6" ht="21" x14ac:dyDescent="0.2">
      <c r="A1" s="4" t="s">
        <v>92</v>
      </c>
    </row>
    <row r="2" spans="1:6" ht="13.5" x14ac:dyDescent="0.15">
      <c r="A2" s="7" t="s">
        <v>1</v>
      </c>
    </row>
    <row r="3" spans="1:6" ht="13.5" x14ac:dyDescent="0.15">
      <c r="A3" s="7" t="s">
        <v>15</v>
      </c>
    </row>
    <row r="4" spans="1:6" ht="13.5" x14ac:dyDescent="0.15">
      <c r="F4" s="5" t="s">
        <v>10</v>
      </c>
    </row>
    <row r="5" spans="1:6" ht="22.5" customHeight="1" x14ac:dyDescent="0.15">
      <c r="A5" s="61" t="s">
        <v>91</v>
      </c>
      <c r="B5" s="61" t="s">
        <v>90</v>
      </c>
      <c r="C5" s="61"/>
      <c r="D5" s="61" t="s">
        <v>89</v>
      </c>
      <c r="E5" s="61"/>
      <c r="F5" s="62" t="s">
        <v>88</v>
      </c>
    </row>
    <row r="6" spans="1:6" ht="22.5" customHeight="1" x14ac:dyDescent="0.15">
      <c r="A6" s="61"/>
      <c r="B6" s="2" t="s">
        <v>87</v>
      </c>
      <c r="C6" s="11" t="s">
        <v>86</v>
      </c>
      <c r="D6" s="2" t="s">
        <v>87</v>
      </c>
      <c r="E6" s="11" t="s">
        <v>86</v>
      </c>
      <c r="F6" s="61"/>
    </row>
    <row r="7" spans="1:6" ht="18" customHeight="1" x14ac:dyDescent="0.15">
      <c r="A7" s="6" t="s">
        <v>85</v>
      </c>
      <c r="B7" s="3">
        <f>54998653-D7</f>
        <v>27935482</v>
      </c>
      <c r="C7" s="3">
        <v>0</v>
      </c>
      <c r="D7" s="3">
        <v>27063171</v>
      </c>
      <c r="E7" s="3">
        <v>0</v>
      </c>
      <c r="F7" s="3"/>
    </row>
    <row r="8" spans="1:6" ht="18" customHeight="1" x14ac:dyDescent="0.15">
      <c r="A8" s="6" t="s">
        <v>84</v>
      </c>
      <c r="B8" s="3">
        <f>672607-D8</f>
        <v>358345</v>
      </c>
      <c r="C8" s="3">
        <v>0</v>
      </c>
      <c r="D8" s="3">
        <v>314262</v>
      </c>
      <c r="E8" s="3">
        <v>0</v>
      </c>
      <c r="F8" s="3"/>
    </row>
    <row r="9" spans="1:6" ht="18" customHeight="1" x14ac:dyDescent="0.15">
      <c r="A9" s="6" t="s">
        <v>83</v>
      </c>
      <c r="B9" s="3">
        <v>0</v>
      </c>
      <c r="C9" s="3">
        <v>0</v>
      </c>
      <c r="D9" s="3">
        <v>1700000</v>
      </c>
      <c r="E9" s="3">
        <v>0</v>
      </c>
      <c r="F9" s="3"/>
    </row>
    <row r="10" spans="1:6" ht="18" customHeight="1" x14ac:dyDescent="0.15">
      <c r="A10" s="6"/>
      <c r="B10" s="3"/>
      <c r="C10" s="3"/>
      <c r="D10" s="3"/>
      <c r="E10" s="3"/>
      <c r="F10" s="3"/>
    </row>
    <row r="11" spans="1:6" ht="18" customHeight="1" x14ac:dyDescent="0.15">
      <c r="A11" s="1" t="s">
        <v>9</v>
      </c>
      <c r="B11" s="3">
        <f>SUM(B7:B10)</f>
        <v>28293827</v>
      </c>
      <c r="C11" s="3"/>
      <c r="D11" s="3">
        <f>SUM(D7:D10)</f>
        <v>29077433</v>
      </c>
      <c r="E11" s="3"/>
      <c r="F11" s="3"/>
    </row>
  </sheetData>
  <mergeCells count="4">
    <mergeCell ref="A5:A6"/>
    <mergeCell ref="B5:C5"/>
    <mergeCell ref="D5:E5"/>
    <mergeCell ref="F5:F6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AF33-09C4-4216-9A04-45457D616CBE}">
  <sheetPr>
    <pageSetUpPr fitToPage="1"/>
  </sheetPr>
  <dimension ref="A1:F11"/>
  <sheetViews>
    <sheetView workbookViewId="0">
      <selection sqref="A1:F1"/>
    </sheetView>
  </sheetViews>
  <sheetFormatPr defaultColWidth="8.875" defaultRowHeight="20.25" customHeight="1" x14ac:dyDescent="0.15"/>
  <cols>
    <col min="1" max="1" width="23.375" style="13" customWidth="1"/>
    <col min="2" max="6" width="20.875" style="13" customWidth="1"/>
    <col min="7" max="16384" width="8.875" style="13"/>
  </cols>
  <sheetData>
    <row r="1" spans="1:6" ht="20.25" customHeight="1" x14ac:dyDescent="0.15">
      <c r="A1" s="54" t="s">
        <v>78</v>
      </c>
      <c r="B1" s="63"/>
      <c r="C1" s="63"/>
      <c r="D1" s="63"/>
      <c r="E1" s="63"/>
      <c r="F1" s="63"/>
    </row>
    <row r="2" spans="1:6" ht="20.25" customHeight="1" x14ac:dyDescent="0.15">
      <c r="A2" s="22" t="s">
        <v>1</v>
      </c>
      <c r="B2" s="22"/>
      <c r="C2" s="22"/>
      <c r="D2" s="22"/>
      <c r="E2" s="22"/>
      <c r="F2" s="21" t="s">
        <v>77</v>
      </c>
    </row>
    <row r="3" spans="1:6" ht="20.25" customHeight="1" x14ac:dyDescent="0.15">
      <c r="A3" s="22" t="s">
        <v>76</v>
      </c>
      <c r="B3" s="22"/>
      <c r="C3" s="22"/>
      <c r="D3" s="22"/>
      <c r="E3" s="22"/>
      <c r="F3" s="21" t="s">
        <v>75</v>
      </c>
    </row>
    <row r="4" spans="1:6" ht="20.25" customHeight="1" x14ac:dyDescent="0.15">
      <c r="A4" s="64" t="s">
        <v>2</v>
      </c>
      <c r="B4" s="66" t="s">
        <v>61</v>
      </c>
      <c r="C4" s="66" t="s">
        <v>74</v>
      </c>
      <c r="D4" s="66"/>
      <c r="E4" s="66"/>
      <c r="F4" s="66"/>
    </row>
    <row r="5" spans="1:6" ht="20.25" customHeight="1" x14ac:dyDescent="0.15">
      <c r="A5" s="64"/>
      <c r="B5" s="66"/>
      <c r="C5" s="66" t="s">
        <v>44</v>
      </c>
      <c r="D5" s="66" t="s">
        <v>73</v>
      </c>
      <c r="E5" s="66" t="s">
        <v>59</v>
      </c>
      <c r="F5" s="66" t="s">
        <v>8</v>
      </c>
    </row>
    <row r="6" spans="1:6" ht="20.25" customHeight="1" thickBot="1" x14ac:dyDescent="0.2">
      <c r="A6" s="65"/>
      <c r="B6" s="67"/>
      <c r="C6" s="67"/>
      <c r="D6" s="67"/>
      <c r="E6" s="67"/>
      <c r="F6" s="67"/>
    </row>
    <row r="7" spans="1:6" ht="20.25" customHeight="1" thickTop="1" x14ac:dyDescent="0.15">
      <c r="A7" s="20" t="s">
        <v>72</v>
      </c>
      <c r="B7" s="19">
        <v>16493217697</v>
      </c>
      <c r="C7" s="19">
        <v>4396576957</v>
      </c>
      <c r="D7" s="19">
        <v>0</v>
      </c>
      <c r="E7" s="19">
        <v>9095652485</v>
      </c>
      <c r="F7" s="19">
        <v>3000988255</v>
      </c>
    </row>
    <row r="8" spans="1:6" ht="20.25" customHeight="1" x14ac:dyDescent="0.15">
      <c r="A8" s="20" t="s">
        <v>71</v>
      </c>
      <c r="B8" s="19">
        <v>1792317694</v>
      </c>
      <c r="C8" s="19">
        <v>327684000</v>
      </c>
      <c r="D8" s="19">
        <v>414000000</v>
      </c>
      <c r="E8" s="19">
        <v>1050633694</v>
      </c>
      <c r="F8" s="19" t="s">
        <v>68</v>
      </c>
    </row>
    <row r="9" spans="1:6" ht="20.25" customHeight="1" x14ac:dyDescent="0.15">
      <c r="A9" s="20" t="s">
        <v>70</v>
      </c>
      <c r="B9" s="19">
        <v>550131162</v>
      </c>
      <c r="C9" s="19"/>
      <c r="D9" s="19"/>
      <c r="E9" s="19">
        <v>272291600</v>
      </c>
      <c r="F9" s="19">
        <v>277839562</v>
      </c>
    </row>
    <row r="10" spans="1:6" ht="20.25" customHeight="1" thickBot="1" x14ac:dyDescent="0.2">
      <c r="A10" s="18" t="s">
        <v>8</v>
      </c>
      <c r="B10" s="17" t="s">
        <v>69</v>
      </c>
      <c r="C10" s="17" t="s">
        <v>69</v>
      </c>
      <c r="D10" s="17" t="s">
        <v>69</v>
      </c>
      <c r="E10" s="17" t="s">
        <v>69</v>
      </c>
      <c r="F10" s="17" t="s">
        <v>68</v>
      </c>
    </row>
    <row r="11" spans="1:6" ht="20.25" customHeight="1" thickTop="1" x14ac:dyDescent="0.15">
      <c r="A11" s="16" t="s">
        <v>9</v>
      </c>
      <c r="B11" s="14">
        <v>18835666553</v>
      </c>
      <c r="C11" s="15">
        <v>4724260957</v>
      </c>
      <c r="D11" s="15">
        <v>414000000</v>
      </c>
      <c r="E11" s="15">
        <v>10418577779</v>
      </c>
      <c r="F11" s="14">
        <v>3278827817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rintOptions horizontalCentered="1"/>
  <pageMargins left="0.39370078740157483" right="0.39370078740157483" top="0.78740157480314965" bottom="0.39370078740157483" header="0.19685039370078741" footer="0.19685039370078741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A76A4-3F1F-44C2-9C6D-F5FA30B02E48}">
  <sheetPr>
    <pageSetUpPr fitToPage="1"/>
  </sheetPr>
  <dimension ref="A1:H35"/>
  <sheetViews>
    <sheetView workbookViewId="0"/>
  </sheetViews>
  <sheetFormatPr defaultColWidth="8.875" defaultRowHeight="11.25" x14ac:dyDescent="0.15"/>
  <cols>
    <col min="1" max="1" width="28.875" style="8" customWidth="1"/>
    <col min="2" max="3" width="24.875" style="8" customWidth="1"/>
    <col min="4" max="4" width="28.875" style="8" customWidth="1"/>
    <col min="5" max="5" width="24.875" style="8" customWidth="1"/>
    <col min="6" max="6" width="9.5" style="8" bestFit="1" customWidth="1"/>
    <col min="7" max="7" width="9.5" style="8" hidden="1" customWidth="1"/>
    <col min="8" max="8" width="0" style="8" hidden="1" customWidth="1"/>
    <col min="9" max="16384" width="8.875" style="8"/>
  </cols>
  <sheetData>
    <row r="1" spans="1:8" ht="21" x14ac:dyDescent="0.2">
      <c r="A1" s="4" t="s">
        <v>64</v>
      </c>
    </row>
    <row r="2" spans="1:8" ht="13.5" x14ac:dyDescent="0.15">
      <c r="A2" s="7" t="s">
        <v>1</v>
      </c>
    </row>
    <row r="3" spans="1:8" ht="13.5" x14ac:dyDescent="0.15">
      <c r="A3" s="7" t="s">
        <v>67</v>
      </c>
    </row>
    <row r="4" spans="1:8" ht="13.5" x14ac:dyDescent="0.15">
      <c r="E4" s="5" t="s">
        <v>10</v>
      </c>
    </row>
    <row r="5" spans="1:8" ht="22.5" customHeight="1" x14ac:dyDescent="0.15">
      <c r="A5" s="2" t="s">
        <v>63</v>
      </c>
      <c r="B5" s="2" t="s">
        <v>2</v>
      </c>
      <c r="C5" s="61" t="s">
        <v>62</v>
      </c>
      <c r="D5" s="61"/>
      <c r="E5" s="2" t="s">
        <v>61</v>
      </c>
    </row>
    <row r="6" spans="1:8" ht="18" customHeight="1" x14ac:dyDescent="0.15">
      <c r="A6" s="69" t="s">
        <v>60</v>
      </c>
      <c r="B6" s="69" t="s">
        <v>59</v>
      </c>
      <c r="C6" s="60" t="s">
        <v>58</v>
      </c>
      <c r="D6" s="68"/>
      <c r="E6" s="3">
        <f>9521296897+352027945-329950426+424880</f>
        <v>9543799296</v>
      </c>
      <c r="G6" s="8">
        <v>-243875745</v>
      </c>
      <c r="H6" s="8">
        <v>289342963</v>
      </c>
    </row>
    <row r="7" spans="1:8" ht="18" customHeight="1" x14ac:dyDescent="0.15">
      <c r="A7" s="70"/>
      <c r="B7" s="70"/>
      <c r="C7" s="60" t="s">
        <v>57</v>
      </c>
      <c r="D7" s="68"/>
      <c r="E7" s="3">
        <v>118769000</v>
      </c>
    </row>
    <row r="8" spans="1:8" ht="18" customHeight="1" x14ac:dyDescent="0.15">
      <c r="A8" s="70"/>
      <c r="B8" s="70"/>
      <c r="C8" s="60" t="s">
        <v>56</v>
      </c>
      <c r="D8" s="68"/>
      <c r="E8" s="3">
        <v>4079000</v>
      </c>
    </row>
    <row r="9" spans="1:8" ht="18" customHeight="1" x14ac:dyDescent="0.15">
      <c r="A9" s="70"/>
      <c r="B9" s="70"/>
      <c r="C9" s="60" t="s">
        <v>55</v>
      </c>
      <c r="D9" s="68"/>
      <c r="E9" s="3">
        <v>45641000</v>
      </c>
    </row>
    <row r="10" spans="1:8" ht="18" customHeight="1" x14ac:dyDescent="0.15">
      <c r="A10" s="70"/>
      <c r="B10" s="70"/>
      <c r="C10" s="60" t="s">
        <v>54</v>
      </c>
      <c r="D10" s="68"/>
      <c r="E10" s="3">
        <v>46493000</v>
      </c>
    </row>
    <row r="11" spans="1:8" ht="18" customHeight="1" x14ac:dyDescent="0.15">
      <c r="A11" s="70"/>
      <c r="B11" s="70"/>
      <c r="C11" s="75" t="s">
        <v>66</v>
      </c>
      <c r="D11" s="76"/>
      <c r="E11" s="3">
        <v>156468000</v>
      </c>
    </row>
    <row r="12" spans="1:8" ht="18" customHeight="1" x14ac:dyDescent="0.15">
      <c r="A12" s="70"/>
      <c r="B12" s="70"/>
      <c r="C12" s="60" t="s">
        <v>53</v>
      </c>
      <c r="D12" s="68"/>
      <c r="E12" s="3">
        <v>1130229000</v>
      </c>
    </row>
    <row r="13" spans="1:8" ht="18" customHeight="1" x14ac:dyDescent="0.15">
      <c r="A13" s="70"/>
      <c r="B13" s="70"/>
      <c r="C13" s="60" t="s">
        <v>52</v>
      </c>
      <c r="D13" s="68"/>
      <c r="E13" s="3">
        <v>42509040</v>
      </c>
    </row>
    <row r="14" spans="1:8" ht="18" customHeight="1" x14ac:dyDescent="0.15">
      <c r="A14" s="70"/>
      <c r="B14" s="70"/>
      <c r="C14" s="60" t="s">
        <v>51</v>
      </c>
      <c r="D14" s="68"/>
      <c r="E14" s="3">
        <v>0</v>
      </c>
    </row>
    <row r="15" spans="1:8" ht="18" customHeight="1" x14ac:dyDescent="0.15">
      <c r="A15" s="70"/>
      <c r="B15" s="70"/>
      <c r="C15" s="60" t="s">
        <v>65</v>
      </c>
      <c r="D15" s="68"/>
      <c r="E15" s="3">
        <v>15609657</v>
      </c>
    </row>
    <row r="16" spans="1:8" ht="18" customHeight="1" x14ac:dyDescent="0.15">
      <c r="A16" s="70"/>
      <c r="B16" s="70"/>
      <c r="C16" s="60" t="s">
        <v>50</v>
      </c>
      <c r="D16" s="68"/>
      <c r="E16" s="3">
        <v>57404000</v>
      </c>
    </row>
    <row r="17" spans="1:5" ht="18" customHeight="1" x14ac:dyDescent="0.15">
      <c r="A17" s="70"/>
      <c r="B17" s="70"/>
      <c r="C17" s="60" t="s">
        <v>49</v>
      </c>
      <c r="D17" s="68"/>
      <c r="E17" s="3">
        <v>17211000</v>
      </c>
    </row>
    <row r="18" spans="1:5" ht="18" customHeight="1" x14ac:dyDescent="0.15">
      <c r="A18" s="70"/>
      <c r="B18" s="70"/>
      <c r="C18" s="60" t="s">
        <v>48</v>
      </c>
      <c r="D18" s="68"/>
      <c r="E18" s="3">
        <v>8903000</v>
      </c>
    </row>
    <row r="19" spans="1:5" ht="18" customHeight="1" x14ac:dyDescent="0.15">
      <c r="A19" s="70"/>
      <c r="B19" s="70"/>
      <c r="C19" s="60" t="s">
        <v>47</v>
      </c>
      <c r="D19" s="68"/>
      <c r="E19" s="3">
        <v>65607166</v>
      </c>
    </row>
    <row r="20" spans="1:5" ht="18" customHeight="1" x14ac:dyDescent="0.15">
      <c r="A20" s="70"/>
      <c r="B20" s="70"/>
      <c r="C20" s="60" t="s">
        <v>46</v>
      </c>
      <c r="D20" s="68"/>
      <c r="E20" s="3">
        <v>16017500</v>
      </c>
    </row>
    <row r="21" spans="1:5" ht="18" customHeight="1" x14ac:dyDescent="0.15">
      <c r="A21" s="70"/>
      <c r="B21" s="70"/>
      <c r="C21" s="60" t="s">
        <v>45</v>
      </c>
      <c r="D21" s="68"/>
      <c r="E21" s="3">
        <v>35886821</v>
      </c>
    </row>
    <row r="22" spans="1:5" ht="18" customHeight="1" x14ac:dyDescent="0.15">
      <c r="A22" s="70"/>
      <c r="B22" s="70"/>
      <c r="C22" s="60"/>
      <c r="D22" s="68"/>
      <c r="E22" s="3"/>
    </row>
    <row r="23" spans="1:5" ht="18" customHeight="1" x14ac:dyDescent="0.15">
      <c r="A23" s="70"/>
      <c r="B23" s="71"/>
      <c r="C23" s="56" t="s">
        <v>38</v>
      </c>
      <c r="D23" s="68"/>
      <c r="E23" s="3">
        <f>SUM(E6:E22)</f>
        <v>11304626480</v>
      </c>
    </row>
    <row r="24" spans="1:5" ht="18" customHeight="1" x14ac:dyDescent="0.15">
      <c r="A24" s="70"/>
      <c r="B24" s="69" t="s">
        <v>44</v>
      </c>
      <c r="C24" s="72" t="s">
        <v>43</v>
      </c>
      <c r="D24" s="6" t="s">
        <v>41</v>
      </c>
      <c r="E24" s="3">
        <f>262240000</f>
        <v>262240000</v>
      </c>
    </row>
    <row r="25" spans="1:5" ht="18" customHeight="1" x14ac:dyDescent="0.15">
      <c r="A25" s="70"/>
      <c r="B25" s="70"/>
      <c r="C25" s="73"/>
      <c r="D25" s="6" t="s">
        <v>40</v>
      </c>
      <c r="E25" s="3">
        <v>65444000</v>
      </c>
    </row>
    <row r="26" spans="1:5" ht="18" customHeight="1" x14ac:dyDescent="0.15">
      <c r="A26" s="70"/>
      <c r="B26" s="70"/>
      <c r="C26" s="73"/>
      <c r="D26" s="6"/>
      <c r="E26" s="3"/>
    </row>
    <row r="27" spans="1:5" ht="18" customHeight="1" x14ac:dyDescent="0.15">
      <c r="A27" s="70"/>
      <c r="B27" s="70"/>
      <c r="C27" s="73"/>
      <c r="D27" s="6"/>
      <c r="E27" s="3"/>
    </row>
    <row r="28" spans="1:5" ht="18" customHeight="1" x14ac:dyDescent="0.15">
      <c r="A28" s="70"/>
      <c r="B28" s="70"/>
      <c r="C28" s="74"/>
      <c r="D28" s="1" t="s">
        <v>39</v>
      </c>
      <c r="E28" s="3">
        <f>SUM(E24:E27)</f>
        <v>327684000</v>
      </c>
    </row>
    <row r="29" spans="1:5" ht="18" customHeight="1" x14ac:dyDescent="0.15">
      <c r="A29" s="70"/>
      <c r="B29" s="70"/>
      <c r="C29" s="72" t="s">
        <v>42</v>
      </c>
      <c r="D29" s="6" t="s">
        <v>41</v>
      </c>
      <c r="E29" s="3">
        <f>2860104523-E24</f>
        <v>2597864523</v>
      </c>
    </row>
    <row r="30" spans="1:5" ht="18" customHeight="1" x14ac:dyDescent="0.15">
      <c r="A30" s="70"/>
      <c r="B30" s="70"/>
      <c r="C30" s="73"/>
      <c r="D30" s="6" t="s">
        <v>40</v>
      </c>
      <c r="E30" s="3">
        <f>1129064381-E25</f>
        <v>1063620381</v>
      </c>
    </row>
    <row r="31" spans="1:5" ht="18" customHeight="1" x14ac:dyDescent="0.15">
      <c r="A31" s="70"/>
      <c r="B31" s="70"/>
      <c r="C31" s="73"/>
      <c r="D31" s="6"/>
      <c r="E31" s="3"/>
    </row>
    <row r="32" spans="1:5" ht="18" customHeight="1" x14ac:dyDescent="0.15">
      <c r="A32" s="70"/>
      <c r="B32" s="70"/>
      <c r="C32" s="73"/>
      <c r="D32" s="6"/>
      <c r="E32" s="3"/>
    </row>
    <row r="33" spans="1:5" ht="18" customHeight="1" x14ac:dyDescent="0.15">
      <c r="A33" s="70"/>
      <c r="B33" s="70"/>
      <c r="C33" s="74"/>
      <c r="D33" s="1" t="s">
        <v>39</v>
      </c>
      <c r="E33" s="3">
        <f>SUM(E29:E32)</f>
        <v>3661484904</v>
      </c>
    </row>
    <row r="34" spans="1:5" ht="18" customHeight="1" x14ac:dyDescent="0.15">
      <c r="A34" s="70"/>
      <c r="B34" s="71"/>
      <c r="C34" s="56" t="s">
        <v>38</v>
      </c>
      <c r="D34" s="68"/>
      <c r="E34" s="3">
        <f>E28+E33</f>
        <v>3989168904</v>
      </c>
    </row>
    <row r="35" spans="1:5" ht="18" customHeight="1" x14ac:dyDescent="0.15">
      <c r="A35" s="71"/>
      <c r="B35" s="56" t="s">
        <v>9</v>
      </c>
      <c r="C35" s="68"/>
      <c r="D35" s="68"/>
      <c r="E35" s="3">
        <f>E23+E34</f>
        <v>15293795384</v>
      </c>
    </row>
  </sheetData>
  <mergeCells count="26">
    <mergeCell ref="C17:D17"/>
    <mergeCell ref="C18:D18"/>
    <mergeCell ref="C5:D5"/>
    <mergeCell ref="A6:A35"/>
    <mergeCell ref="B6:B2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B35:D35"/>
    <mergeCell ref="C19:D19"/>
    <mergeCell ref="C20:D20"/>
    <mergeCell ref="C21:D21"/>
    <mergeCell ref="C22:D22"/>
    <mergeCell ref="C23:D23"/>
    <mergeCell ref="B24:B34"/>
    <mergeCell ref="C24:C28"/>
    <mergeCell ref="C29:C33"/>
    <mergeCell ref="C34:D34"/>
  </mergeCells>
  <phoneticPr fontId="3"/>
  <pageMargins left="0.39370078740157483" right="0.39370078740157483" top="0.39370078740157483" bottom="0.39370078740157483" header="0.19685039370078741" footer="0.19685039370078741"/>
  <pageSetup paperSize="9" scale="93" orientation="landscape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4C686-5327-4CD3-B4B1-517D9402C557}">
  <sheetPr>
    <pageSetUpPr fitToPage="1"/>
  </sheetPr>
  <dimension ref="A1:G25"/>
  <sheetViews>
    <sheetView workbookViewId="0"/>
  </sheetViews>
  <sheetFormatPr defaultColWidth="8.875" defaultRowHeight="11.25" x14ac:dyDescent="0.15"/>
  <cols>
    <col min="1" max="1" width="22.875" style="8" customWidth="1"/>
    <col min="2" max="7" width="19.875" style="8" customWidth="1"/>
    <col min="8" max="16384" width="8.875" style="8"/>
  </cols>
  <sheetData>
    <row r="1" spans="1:7" ht="21" x14ac:dyDescent="0.2">
      <c r="A1" s="4" t="s">
        <v>37</v>
      </c>
    </row>
    <row r="2" spans="1:7" ht="13.5" x14ac:dyDescent="0.15">
      <c r="A2" s="7" t="s">
        <v>1</v>
      </c>
    </row>
    <row r="3" spans="1:7" ht="13.5" x14ac:dyDescent="0.15">
      <c r="A3" s="7" t="s">
        <v>15</v>
      </c>
    </row>
    <row r="4" spans="1:7" ht="13.5" x14ac:dyDescent="0.15">
      <c r="F4" s="8" t="s">
        <v>10</v>
      </c>
      <c r="G4" s="5"/>
    </row>
    <row r="5" spans="1:7" ht="22.5" customHeight="1" x14ac:dyDescent="0.15">
      <c r="A5" s="2" t="s">
        <v>36</v>
      </c>
      <c r="B5" s="2" t="s">
        <v>35</v>
      </c>
      <c r="C5" s="2" t="s">
        <v>34</v>
      </c>
      <c r="D5" s="2" t="s">
        <v>33</v>
      </c>
      <c r="E5" s="2" t="s">
        <v>8</v>
      </c>
      <c r="F5" s="11" t="s">
        <v>32</v>
      </c>
      <c r="G5" s="11" t="s">
        <v>31</v>
      </c>
    </row>
    <row r="6" spans="1:7" ht="18" customHeight="1" x14ac:dyDescent="0.15">
      <c r="A6" s="6" t="s">
        <v>30</v>
      </c>
      <c r="B6" s="3">
        <f>3544829112-C6-D6-E6</f>
        <v>3042378112</v>
      </c>
      <c r="C6" s="3">
        <v>299605000</v>
      </c>
      <c r="D6" s="3"/>
      <c r="E6" s="3">
        <v>202846000</v>
      </c>
      <c r="F6" s="3">
        <f t="shared" ref="F6:F20" si="0">SUM(B6:E6)</f>
        <v>3544829112</v>
      </c>
      <c r="G6" s="3">
        <v>3544829</v>
      </c>
    </row>
    <row r="7" spans="1:7" ht="18" customHeight="1" x14ac:dyDescent="0.15">
      <c r="A7" s="6" t="s">
        <v>29</v>
      </c>
      <c r="B7" s="3">
        <v>51837858</v>
      </c>
      <c r="C7" s="3"/>
      <c r="D7" s="3"/>
      <c r="E7" s="3"/>
      <c r="F7" s="3">
        <f t="shared" si="0"/>
        <v>51837858</v>
      </c>
      <c r="G7" s="3">
        <v>51838</v>
      </c>
    </row>
    <row r="8" spans="1:7" ht="18" customHeight="1" x14ac:dyDescent="0.15">
      <c r="A8" s="6" t="s">
        <v>28</v>
      </c>
      <c r="B8" s="3">
        <v>6485300</v>
      </c>
      <c r="C8" s="3"/>
      <c r="D8" s="3"/>
      <c r="E8" s="3"/>
      <c r="F8" s="3">
        <f t="shared" si="0"/>
        <v>6485300</v>
      </c>
      <c r="G8" s="3">
        <v>6485</v>
      </c>
    </row>
    <row r="9" spans="1:7" ht="18" customHeight="1" x14ac:dyDescent="0.15">
      <c r="A9" s="6" t="s">
        <v>27</v>
      </c>
      <c r="B9" s="3">
        <v>98134571</v>
      </c>
      <c r="C9" s="3"/>
      <c r="D9" s="3"/>
      <c r="E9" s="3"/>
      <c r="F9" s="3">
        <f t="shared" si="0"/>
        <v>98134571</v>
      </c>
      <c r="G9" s="3">
        <v>98135</v>
      </c>
    </row>
    <row r="10" spans="1:7" ht="18" customHeight="1" x14ac:dyDescent="0.15">
      <c r="A10" s="6" t="s">
        <v>26</v>
      </c>
      <c r="B10" s="3">
        <f>127327804-C10-D10-E10</f>
        <v>127241804</v>
      </c>
      <c r="C10" s="3"/>
      <c r="D10" s="3"/>
      <c r="E10" s="3">
        <v>86000</v>
      </c>
      <c r="F10" s="3">
        <f t="shared" si="0"/>
        <v>127327804</v>
      </c>
      <c r="G10" s="3">
        <v>127328</v>
      </c>
    </row>
    <row r="11" spans="1:7" ht="18" customHeight="1" x14ac:dyDescent="0.15">
      <c r="A11" s="6" t="s">
        <v>25</v>
      </c>
      <c r="B11" s="3">
        <v>877713</v>
      </c>
      <c r="C11" s="3"/>
      <c r="D11" s="3"/>
      <c r="E11" s="3"/>
      <c r="F11" s="3">
        <f t="shared" si="0"/>
        <v>877713</v>
      </c>
      <c r="G11" s="3">
        <v>878</v>
      </c>
    </row>
    <row r="12" spans="1:7" ht="18" customHeight="1" x14ac:dyDescent="0.15">
      <c r="A12" s="6" t="s">
        <v>24</v>
      </c>
      <c r="B12" s="3">
        <v>7945326</v>
      </c>
      <c r="C12" s="3"/>
      <c r="D12" s="3"/>
      <c r="E12" s="3"/>
      <c r="F12" s="3">
        <f t="shared" si="0"/>
        <v>7945326</v>
      </c>
      <c r="G12" s="3">
        <v>7945</v>
      </c>
    </row>
    <row r="13" spans="1:7" ht="18" customHeight="1" x14ac:dyDescent="0.15">
      <c r="A13" s="6" t="s">
        <v>23</v>
      </c>
      <c r="B13" s="3">
        <v>90528351</v>
      </c>
      <c r="C13" s="3"/>
      <c r="D13" s="3"/>
      <c r="E13" s="3"/>
      <c r="F13" s="3">
        <f t="shared" si="0"/>
        <v>90528351</v>
      </c>
      <c r="G13" s="3">
        <v>90528</v>
      </c>
    </row>
    <row r="14" spans="1:7" ht="18" customHeight="1" x14ac:dyDescent="0.15">
      <c r="A14" s="6" t="s">
        <v>22</v>
      </c>
      <c r="B14" s="3">
        <f>27546958-C14-D14-E14</f>
        <v>27528958</v>
      </c>
      <c r="C14" s="3"/>
      <c r="D14" s="3"/>
      <c r="E14" s="3">
        <v>18000</v>
      </c>
      <c r="F14" s="3">
        <f t="shared" si="0"/>
        <v>27546958</v>
      </c>
      <c r="G14" s="3">
        <v>27547</v>
      </c>
    </row>
    <row r="15" spans="1:7" ht="18" customHeight="1" x14ac:dyDescent="0.15">
      <c r="A15" s="6" t="s">
        <v>21</v>
      </c>
      <c r="B15" s="3">
        <v>350007</v>
      </c>
      <c r="C15" s="3"/>
      <c r="D15" s="3"/>
      <c r="E15" s="3"/>
      <c r="F15" s="3">
        <f t="shared" si="0"/>
        <v>350007</v>
      </c>
      <c r="G15" s="3">
        <v>350</v>
      </c>
    </row>
    <row r="16" spans="1:7" ht="18" customHeight="1" x14ac:dyDescent="0.15">
      <c r="A16" s="10" t="s">
        <v>20</v>
      </c>
      <c r="B16" s="9">
        <f>4000000-E16</f>
        <v>2573000</v>
      </c>
      <c r="C16" s="9"/>
      <c r="D16" s="9"/>
      <c r="E16" s="9">
        <v>1427000</v>
      </c>
      <c r="F16" s="9">
        <f t="shared" si="0"/>
        <v>4000000</v>
      </c>
      <c r="G16" s="9">
        <v>4000</v>
      </c>
    </row>
    <row r="17" spans="1:7" ht="18" customHeight="1" x14ac:dyDescent="0.15">
      <c r="A17" s="10" t="s">
        <v>19</v>
      </c>
      <c r="B17" s="9">
        <f>2103765764-C17</f>
        <v>363455764</v>
      </c>
      <c r="C17" s="9">
        <f>59871000+1580439000+100000000</f>
        <v>1740310000</v>
      </c>
      <c r="D17" s="9"/>
      <c r="E17" s="9"/>
      <c r="F17" s="9">
        <f t="shared" si="0"/>
        <v>2103765764</v>
      </c>
      <c r="G17" s="9">
        <v>2103766</v>
      </c>
    </row>
    <row r="18" spans="1:7" ht="18" customHeight="1" x14ac:dyDescent="0.15">
      <c r="A18" s="10" t="s">
        <v>18</v>
      </c>
      <c r="B18" s="9">
        <v>0</v>
      </c>
      <c r="C18" s="9"/>
      <c r="D18" s="9"/>
      <c r="E18" s="9">
        <v>575000</v>
      </c>
      <c r="F18" s="9">
        <f t="shared" si="0"/>
        <v>575000</v>
      </c>
      <c r="G18" s="9">
        <v>575</v>
      </c>
    </row>
    <row r="19" spans="1:7" ht="18" customHeight="1" x14ac:dyDescent="0.15">
      <c r="A19" s="10" t="s">
        <v>17</v>
      </c>
      <c r="B19" s="9">
        <v>0</v>
      </c>
      <c r="C19" s="9"/>
      <c r="D19" s="9"/>
      <c r="E19" s="9">
        <v>5500000</v>
      </c>
      <c r="F19" s="9">
        <f t="shared" si="0"/>
        <v>5500000</v>
      </c>
      <c r="G19" s="9">
        <v>5500</v>
      </c>
    </row>
    <row r="20" spans="1:7" ht="18" customHeight="1" x14ac:dyDescent="0.15">
      <c r="A20" s="10" t="s">
        <v>16</v>
      </c>
      <c r="B20" s="9">
        <f>590169443-C20-D20-E20</f>
        <v>589093043</v>
      </c>
      <c r="C20" s="9"/>
      <c r="D20" s="9">
        <v>1076400</v>
      </c>
      <c r="E20" s="9"/>
      <c r="F20" s="9">
        <f t="shared" si="0"/>
        <v>590169443</v>
      </c>
      <c r="G20" s="9">
        <v>589093</v>
      </c>
    </row>
    <row r="21" spans="1:7" ht="18" customHeight="1" x14ac:dyDescent="0.15">
      <c r="A21" s="10"/>
      <c r="B21" s="9"/>
      <c r="C21" s="9"/>
      <c r="D21" s="9"/>
      <c r="E21" s="9"/>
      <c r="F21" s="9"/>
      <c r="G21" s="9"/>
    </row>
    <row r="22" spans="1:7" ht="18" customHeight="1" x14ac:dyDescent="0.15">
      <c r="A22" s="6"/>
      <c r="B22" s="3"/>
      <c r="C22" s="3"/>
      <c r="D22" s="3"/>
      <c r="E22" s="3"/>
      <c r="F22" s="3"/>
      <c r="G22" s="3"/>
    </row>
    <row r="23" spans="1:7" ht="18" customHeight="1" x14ac:dyDescent="0.15">
      <c r="A23" s="6"/>
      <c r="B23" s="3"/>
      <c r="C23" s="3"/>
      <c r="D23" s="3"/>
      <c r="E23" s="3"/>
      <c r="F23" s="3"/>
      <c r="G23" s="3"/>
    </row>
    <row r="24" spans="1:7" ht="18" customHeight="1" x14ac:dyDescent="0.15">
      <c r="A24" s="6"/>
      <c r="B24" s="3"/>
      <c r="C24" s="3"/>
      <c r="D24" s="3"/>
      <c r="E24" s="3"/>
      <c r="F24" s="3"/>
      <c r="G24" s="3"/>
    </row>
    <row r="25" spans="1:7" ht="18" customHeight="1" x14ac:dyDescent="0.15">
      <c r="A25" s="1" t="s">
        <v>9</v>
      </c>
      <c r="B25" s="3">
        <f>SUM(B6:B24)</f>
        <v>4408429807</v>
      </c>
      <c r="C25" s="3">
        <f>SUM(C6:C24)</f>
        <v>2039915000</v>
      </c>
      <c r="D25" s="3">
        <f>SUM(D6:D24)</f>
        <v>1076400</v>
      </c>
      <c r="E25" s="3">
        <f>SUM(E6:E24)</f>
        <v>210452000</v>
      </c>
      <c r="F25" s="3">
        <f>SUM(F6:F24)</f>
        <v>6659873207</v>
      </c>
      <c r="G25" s="3"/>
    </row>
  </sheetData>
  <phoneticPr fontId="3"/>
  <pageMargins left="0.39370078740157483" right="0.39370078740157483" top="0.39370078740157483" bottom="0.39370078740157483" header="0.19685039370078741" footer="0.19685039370078741"/>
  <pageSetup paperSize="9" scale="99" fitToHeight="0" orientation="landscape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/>
  </sheetViews>
  <sheetFormatPr defaultColWidth="8.875" defaultRowHeight="11.25" x14ac:dyDescent="0.15"/>
  <cols>
    <col min="1" max="1" width="21.875" style="8" bestFit="1" customWidth="1"/>
    <col min="2" max="6" width="20.875" style="8" customWidth="1"/>
    <col min="7" max="7" width="9.75" style="8" bestFit="1" customWidth="1"/>
    <col min="8" max="16384" width="8.875" style="8"/>
  </cols>
  <sheetData>
    <row r="1" spans="1:6" ht="21" x14ac:dyDescent="0.2">
      <c r="A1" s="4" t="s">
        <v>0</v>
      </c>
    </row>
    <row r="2" spans="1:6" ht="13.5" x14ac:dyDescent="0.15">
      <c r="A2" s="7" t="s">
        <v>1</v>
      </c>
    </row>
    <row r="3" spans="1:6" ht="13.5" x14ac:dyDescent="0.15">
      <c r="A3" s="7" t="s">
        <v>15</v>
      </c>
    </row>
    <row r="4" spans="1:6" ht="13.5" x14ac:dyDescent="0.15">
      <c r="A4" s="7" t="s">
        <v>14</v>
      </c>
      <c r="F4" s="5" t="s">
        <v>10</v>
      </c>
    </row>
    <row r="5" spans="1:6" ht="22.5" customHeight="1" x14ac:dyDescent="0.15">
      <c r="A5" s="61" t="s">
        <v>2</v>
      </c>
      <c r="B5" s="61" t="s">
        <v>3</v>
      </c>
      <c r="C5" s="61" t="s">
        <v>4</v>
      </c>
      <c r="D5" s="61" t="s">
        <v>5</v>
      </c>
      <c r="E5" s="61"/>
      <c r="F5" s="61" t="s">
        <v>6</v>
      </c>
    </row>
    <row r="6" spans="1:6" ht="22.5" customHeight="1" x14ac:dyDescent="0.15">
      <c r="A6" s="61"/>
      <c r="B6" s="61"/>
      <c r="C6" s="61"/>
      <c r="D6" s="2" t="s">
        <v>7</v>
      </c>
      <c r="E6" s="2" t="s">
        <v>8</v>
      </c>
      <c r="F6" s="61"/>
    </row>
    <row r="7" spans="1:6" ht="18" customHeight="1" x14ac:dyDescent="0.15">
      <c r="A7" s="6" t="s">
        <v>11</v>
      </c>
      <c r="B7" s="3">
        <v>12087158</v>
      </c>
      <c r="C7" s="3">
        <v>8705373</v>
      </c>
      <c r="D7" s="3">
        <v>10561652</v>
      </c>
      <c r="E7" s="3"/>
      <c r="F7" s="3">
        <f>B7-D7-E7+C7</f>
        <v>10230879</v>
      </c>
    </row>
    <row r="8" spans="1:6" ht="18" customHeight="1" x14ac:dyDescent="0.15">
      <c r="A8" s="6"/>
      <c r="B8" s="3"/>
      <c r="C8" s="3"/>
      <c r="D8" s="3"/>
      <c r="E8" s="3"/>
      <c r="F8" s="3"/>
    </row>
    <row r="9" spans="1:6" ht="18" customHeight="1" x14ac:dyDescent="0.15">
      <c r="A9" s="6" t="s">
        <v>12</v>
      </c>
      <c r="B9" s="3">
        <v>150201841</v>
      </c>
      <c r="C9" s="3">
        <v>168860031</v>
      </c>
      <c r="D9" s="3">
        <v>150201841</v>
      </c>
      <c r="E9" s="3"/>
      <c r="F9" s="3">
        <f>B9-D9-E9+C9</f>
        <v>168860031</v>
      </c>
    </row>
    <row r="10" spans="1:6" ht="18" customHeight="1" x14ac:dyDescent="0.15">
      <c r="A10" s="6"/>
      <c r="B10" s="3"/>
      <c r="C10" s="3"/>
      <c r="D10" s="3"/>
      <c r="E10" s="3"/>
      <c r="F10" s="3"/>
    </row>
    <row r="11" spans="1:6" ht="18" customHeight="1" x14ac:dyDescent="0.15">
      <c r="A11" s="6" t="s">
        <v>13</v>
      </c>
      <c r="B11" s="3">
        <v>1202640250</v>
      </c>
      <c r="C11" s="3">
        <v>112951419</v>
      </c>
      <c r="D11" s="3">
        <v>136215184</v>
      </c>
      <c r="E11" s="3"/>
      <c r="F11" s="3">
        <f>B11-D11-E11+C11</f>
        <v>1179376485</v>
      </c>
    </row>
    <row r="12" spans="1:6" ht="18" customHeight="1" x14ac:dyDescent="0.15">
      <c r="A12" s="6"/>
      <c r="B12" s="3"/>
      <c r="C12" s="3"/>
      <c r="D12" s="3"/>
      <c r="E12" s="3"/>
      <c r="F12" s="3"/>
    </row>
    <row r="13" spans="1:6" ht="18" customHeight="1" x14ac:dyDescent="0.15">
      <c r="A13" s="1" t="s">
        <v>9</v>
      </c>
      <c r="B13" s="3">
        <f>SUM(B7:B12)</f>
        <v>1364929249</v>
      </c>
      <c r="C13" s="3">
        <f>SUM(C7:C12)</f>
        <v>290516823</v>
      </c>
      <c r="D13" s="3">
        <f>SUM(D7:D12)</f>
        <v>296978677</v>
      </c>
      <c r="E13" s="3">
        <f>SUM(E7:E12)</f>
        <v>0</v>
      </c>
      <c r="F13" s="3">
        <f>SUM(F7:F12)</f>
        <v>1358467395</v>
      </c>
    </row>
  </sheetData>
  <mergeCells count="5">
    <mergeCell ref="A5:A6"/>
    <mergeCell ref="B5:B6"/>
    <mergeCell ref="C5:C6"/>
    <mergeCell ref="F5:F6"/>
    <mergeCell ref="D5:E5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D73BC-9394-4421-88BE-7C90B1684C69}">
  <sheetPr>
    <pageSetUpPr fitToPage="1"/>
  </sheetPr>
  <dimension ref="A1:L35"/>
  <sheetViews>
    <sheetView workbookViewId="0"/>
  </sheetViews>
  <sheetFormatPr defaultColWidth="8.875" defaultRowHeight="11.25" x14ac:dyDescent="0.15"/>
  <cols>
    <col min="1" max="1" width="42.25" style="8" customWidth="1"/>
    <col min="2" max="11" width="15.375" style="8" customWidth="1"/>
    <col min="12" max="12" width="8.875" style="32"/>
    <col min="13" max="16384" width="8.875" style="8"/>
  </cols>
  <sheetData>
    <row r="1" spans="1:11" ht="21" x14ac:dyDescent="0.2">
      <c r="A1" s="4" t="s">
        <v>159</v>
      </c>
    </row>
    <row r="2" spans="1:11" ht="13.5" x14ac:dyDescent="0.15">
      <c r="A2" s="7" t="s">
        <v>1</v>
      </c>
    </row>
    <row r="3" spans="1:11" ht="13.5" x14ac:dyDescent="0.15">
      <c r="A3" s="7" t="s">
        <v>67</v>
      </c>
    </row>
    <row r="6" spans="1:11" ht="13.5" x14ac:dyDescent="0.15">
      <c r="A6" s="48" t="s">
        <v>158</v>
      </c>
      <c r="J6" s="5" t="s">
        <v>10</v>
      </c>
    </row>
    <row r="7" spans="1:11" ht="37.5" customHeight="1" x14ac:dyDescent="0.15">
      <c r="A7" s="2" t="s">
        <v>153</v>
      </c>
      <c r="B7" s="11" t="s">
        <v>157</v>
      </c>
      <c r="C7" s="11" t="s">
        <v>151</v>
      </c>
      <c r="D7" s="11" t="s">
        <v>150</v>
      </c>
      <c r="E7" s="11" t="s">
        <v>149</v>
      </c>
      <c r="F7" s="11" t="s">
        <v>148</v>
      </c>
      <c r="G7" s="11" t="s">
        <v>147</v>
      </c>
      <c r="H7" s="11" t="s">
        <v>146</v>
      </c>
      <c r="I7" s="11" t="s">
        <v>156</v>
      </c>
      <c r="J7" s="11" t="s">
        <v>143</v>
      </c>
    </row>
    <row r="8" spans="1:11" ht="18" customHeight="1" x14ac:dyDescent="0.15">
      <c r="A8" s="6" t="s">
        <v>155</v>
      </c>
      <c r="B8" s="3">
        <f>1955179000+1000000</f>
        <v>1956179000</v>
      </c>
      <c r="C8" s="3">
        <v>7196636680</v>
      </c>
      <c r="D8" s="3">
        <v>1654318905</v>
      </c>
      <c r="E8" s="3">
        <f>C8-D8</f>
        <v>5542317775</v>
      </c>
      <c r="F8" s="3">
        <v>4103356315</v>
      </c>
      <c r="G8" s="47">
        <v>1</v>
      </c>
      <c r="H8" s="3">
        <f>E8*G8</f>
        <v>5542317775</v>
      </c>
      <c r="I8" s="3">
        <v>0</v>
      </c>
      <c r="J8" s="3"/>
    </row>
    <row r="9" spans="1:11" ht="18" customHeight="1" x14ac:dyDescent="0.15">
      <c r="A9" s="6"/>
      <c r="B9" s="3"/>
      <c r="C9" s="3"/>
      <c r="D9" s="3"/>
      <c r="E9" s="3"/>
      <c r="F9" s="3"/>
      <c r="G9" s="47"/>
      <c r="H9" s="3"/>
      <c r="I9" s="3"/>
      <c r="J9" s="3"/>
    </row>
    <row r="10" spans="1:11" ht="18" customHeight="1" x14ac:dyDescent="0.15">
      <c r="A10" s="6"/>
      <c r="B10" s="3"/>
      <c r="C10" s="3"/>
      <c r="D10" s="3"/>
      <c r="E10" s="3"/>
      <c r="F10" s="3"/>
      <c r="G10" s="3"/>
      <c r="H10" s="3"/>
      <c r="I10" s="3"/>
      <c r="J10" s="3"/>
    </row>
    <row r="11" spans="1:11" ht="18" customHeight="1" x14ac:dyDescent="0.15">
      <c r="A11" s="1" t="s">
        <v>9</v>
      </c>
      <c r="B11" s="3">
        <f>SUM(B8:B10)</f>
        <v>1956179000</v>
      </c>
      <c r="C11" s="3"/>
      <c r="D11" s="3"/>
      <c r="E11" s="3"/>
      <c r="F11" s="3"/>
      <c r="G11" s="3"/>
      <c r="H11" s="3"/>
      <c r="I11" s="3"/>
      <c r="J11" s="3"/>
    </row>
    <row r="13" spans="1:11" ht="13.5" x14ac:dyDescent="0.15">
      <c r="A13" s="48" t="s">
        <v>154</v>
      </c>
      <c r="K13" s="5" t="s">
        <v>10</v>
      </c>
    </row>
    <row r="14" spans="1:11" ht="37.5" customHeight="1" x14ac:dyDescent="0.15">
      <c r="A14" s="2" t="s">
        <v>153</v>
      </c>
      <c r="B14" s="11" t="s">
        <v>152</v>
      </c>
      <c r="C14" s="11" t="s">
        <v>151</v>
      </c>
      <c r="D14" s="11" t="s">
        <v>150</v>
      </c>
      <c r="E14" s="11" t="s">
        <v>149</v>
      </c>
      <c r="F14" s="11" t="s">
        <v>148</v>
      </c>
      <c r="G14" s="11" t="s">
        <v>147</v>
      </c>
      <c r="H14" s="11" t="s">
        <v>146</v>
      </c>
      <c r="I14" s="11" t="s">
        <v>145</v>
      </c>
      <c r="J14" s="11" t="s">
        <v>144</v>
      </c>
      <c r="K14" s="11" t="s">
        <v>143</v>
      </c>
    </row>
    <row r="15" spans="1:11" ht="18" customHeight="1" x14ac:dyDescent="0.15">
      <c r="A15" s="6" t="s">
        <v>142</v>
      </c>
      <c r="B15" s="3">
        <v>198000</v>
      </c>
      <c r="C15" s="3">
        <v>425293205</v>
      </c>
      <c r="D15" s="3">
        <v>30111218</v>
      </c>
      <c r="E15" s="3">
        <f t="shared" ref="E15:E30" si="0">C15-D15</f>
        <v>395181987</v>
      </c>
      <c r="F15" s="3">
        <v>8000000</v>
      </c>
      <c r="G15" s="47">
        <f t="shared" ref="G15:G30" si="1">B15/F15</f>
        <v>2.4750000000000001E-2</v>
      </c>
      <c r="H15" s="3">
        <f t="shared" ref="H15:H30" si="2">E15*G15</f>
        <v>9780754.1782499999</v>
      </c>
      <c r="I15" s="3">
        <v>0</v>
      </c>
      <c r="J15" s="3">
        <f t="shared" ref="J15:J30" si="3">B15-I15</f>
        <v>198000</v>
      </c>
      <c r="K15" s="3">
        <v>198000</v>
      </c>
    </row>
    <row r="16" spans="1:11" ht="18" customHeight="1" x14ac:dyDescent="0.15">
      <c r="A16" s="6" t="s">
        <v>141</v>
      </c>
      <c r="B16" s="3">
        <v>160000</v>
      </c>
      <c r="C16" s="3">
        <v>18350188971</v>
      </c>
      <c r="D16" s="3">
        <v>5463507928</v>
      </c>
      <c r="E16" s="3">
        <f t="shared" si="0"/>
        <v>12886681043</v>
      </c>
      <c r="F16" s="3">
        <v>7827520000</v>
      </c>
      <c r="G16" s="47">
        <f t="shared" si="1"/>
        <v>2.0440701524876334E-5</v>
      </c>
      <c r="H16" s="3">
        <f t="shared" si="2"/>
        <v>263412.80084624502</v>
      </c>
      <c r="I16" s="3">
        <v>0</v>
      </c>
      <c r="J16" s="3">
        <f t="shared" si="3"/>
        <v>160000</v>
      </c>
      <c r="K16" s="3">
        <f>B16</f>
        <v>160000</v>
      </c>
    </row>
    <row r="17" spans="1:11" ht="18" customHeight="1" x14ac:dyDescent="0.15">
      <c r="A17" s="6" t="s">
        <v>140</v>
      </c>
      <c r="B17" s="3">
        <v>4092000</v>
      </c>
      <c r="C17" s="3">
        <v>149907379398</v>
      </c>
      <c r="D17" s="3">
        <v>47946927440</v>
      </c>
      <c r="E17" s="3">
        <f t="shared" si="0"/>
        <v>101960451958</v>
      </c>
      <c r="F17" s="3">
        <v>74535059364</v>
      </c>
      <c r="G17" s="47">
        <f t="shared" si="1"/>
        <v>5.4900338644882223E-5</v>
      </c>
      <c r="H17" s="3">
        <f t="shared" si="2"/>
        <v>5597663.340879445</v>
      </c>
      <c r="I17" s="3">
        <v>0</v>
      </c>
      <c r="J17" s="3">
        <f t="shared" si="3"/>
        <v>4092000</v>
      </c>
      <c r="K17" s="3">
        <f>B17</f>
        <v>4092000</v>
      </c>
    </row>
    <row r="18" spans="1:11" ht="18" customHeight="1" x14ac:dyDescent="0.15">
      <c r="A18" s="6" t="s">
        <v>139</v>
      </c>
      <c r="B18" s="3">
        <v>60000</v>
      </c>
      <c r="C18" s="3">
        <v>910378328</v>
      </c>
      <c r="D18" s="3">
        <v>668100878</v>
      </c>
      <c r="E18" s="3">
        <f t="shared" si="0"/>
        <v>242277450</v>
      </c>
      <c r="F18" s="3">
        <v>151940000</v>
      </c>
      <c r="G18" s="47">
        <f t="shared" si="1"/>
        <v>3.9489272081084638E-4</v>
      </c>
      <c r="H18" s="3">
        <f t="shared" si="2"/>
        <v>95673.601421613799</v>
      </c>
      <c r="I18" s="3">
        <v>0</v>
      </c>
      <c r="J18" s="3">
        <f t="shared" si="3"/>
        <v>60000</v>
      </c>
      <c r="K18" s="3">
        <v>60000</v>
      </c>
    </row>
    <row r="19" spans="1:11" ht="18" customHeight="1" x14ac:dyDescent="0.15">
      <c r="A19" s="6" t="s">
        <v>138</v>
      </c>
      <c r="B19" s="3">
        <v>2115000</v>
      </c>
      <c r="C19" s="3">
        <v>14750195222</v>
      </c>
      <c r="D19" s="3">
        <v>3267100992</v>
      </c>
      <c r="E19" s="3">
        <f t="shared" si="0"/>
        <v>11483094230</v>
      </c>
      <c r="F19" s="3">
        <v>10037348143</v>
      </c>
      <c r="G19" s="47">
        <f t="shared" si="1"/>
        <v>2.107130259773834E-4</v>
      </c>
      <c r="H19" s="3">
        <f t="shared" si="2"/>
        <v>2419637.5327867316</v>
      </c>
      <c r="I19" s="3">
        <v>0</v>
      </c>
      <c r="J19" s="3">
        <f t="shared" si="3"/>
        <v>2115000</v>
      </c>
      <c r="K19" s="3">
        <f>B19</f>
        <v>2115000</v>
      </c>
    </row>
    <row r="20" spans="1:11" ht="18" customHeight="1" x14ac:dyDescent="0.15">
      <c r="A20" s="6" t="s">
        <v>137</v>
      </c>
      <c r="B20" s="3">
        <v>342000</v>
      </c>
      <c r="C20" s="3">
        <v>1092881776</v>
      </c>
      <c r="D20" s="3">
        <v>16437508</v>
      </c>
      <c r="E20" s="3">
        <f t="shared" si="0"/>
        <v>1076444268</v>
      </c>
      <c r="F20" s="3">
        <v>1009725931</v>
      </c>
      <c r="G20" s="47">
        <f t="shared" si="1"/>
        <v>3.3870577104154812E-4</v>
      </c>
      <c r="H20" s="3">
        <f t="shared" si="2"/>
        <v>364597.88577619486</v>
      </c>
      <c r="I20" s="3">
        <v>0</v>
      </c>
      <c r="J20" s="3">
        <f t="shared" si="3"/>
        <v>342000</v>
      </c>
      <c r="K20" s="3">
        <f>B20</f>
        <v>342000</v>
      </c>
    </row>
    <row r="21" spans="1:11" ht="18" customHeight="1" x14ac:dyDescent="0.15">
      <c r="A21" s="6" t="s">
        <v>136</v>
      </c>
      <c r="B21" s="3">
        <v>909000</v>
      </c>
      <c r="C21" s="3">
        <v>1470510188</v>
      </c>
      <c r="D21" s="3">
        <v>212316322</v>
      </c>
      <c r="E21" s="3">
        <f t="shared" si="0"/>
        <v>1258193866</v>
      </c>
      <c r="F21" s="3">
        <v>1021594378</v>
      </c>
      <c r="G21" s="47">
        <f t="shared" si="1"/>
        <v>8.8978563270832717E-4</v>
      </c>
      <c r="H21" s="3">
        <f t="shared" si="2"/>
        <v>1119522.8251285462</v>
      </c>
      <c r="I21" s="3">
        <v>0</v>
      </c>
      <c r="J21" s="3">
        <f t="shared" si="3"/>
        <v>909000</v>
      </c>
      <c r="K21" s="3">
        <f>B21</f>
        <v>909000</v>
      </c>
    </row>
    <row r="22" spans="1:11" ht="18" customHeight="1" x14ac:dyDescent="0.15">
      <c r="A22" s="6" t="s">
        <v>135</v>
      </c>
      <c r="B22" s="3">
        <v>2260000</v>
      </c>
      <c r="C22" s="3">
        <v>910378328</v>
      </c>
      <c r="D22" s="3">
        <v>668100878</v>
      </c>
      <c r="E22" s="3">
        <f t="shared" si="0"/>
        <v>242277450</v>
      </c>
      <c r="F22" s="3">
        <v>151940000</v>
      </c>
      <c r="G22" s="47">
        <f t="shared" si="1"/>
        <v>1.4874292483875213E-2</v>
      </c>
      <c r="H22" s="3">
        <f t="shared" si="2"/>
        <v>3603705.6535474528</v>
      </c>
      <c r="I22" s="3">
        <v>0</v>
      </c>
      <c r="J22" s="3">
        <f t="shared" si="3"/>
        <v>2260000</v>
      </c>
      <c r="K22" s="3">
        <v>2260000</v>
      </c>
    </row>
    <row r="23" spans="1:11" ht="18" customHeight="1" x14ac:dyDescent="0.15">
      <c r="A23" s="6" t="s">
        <v>134</v>
      </c>
      <c r="B23" s="3">
        <v>900000</v>
      </c>
      <c r="C23" s="3">
        <v>927281710</v>
      </c>
      <c r="D23" s="3">
        <v>6397651</v>
      </c>
      <c r="E23" s="3">
        <f t="shared" si="0"/>
        <v>920884059</v>
      </c>
      <c r="F23" s="3">
        <v>815125000</v>
      </c>
      <c r="G23" s="47">
        <f t="shared" si="1"/>
        <v>1.104125134181874E-3</v>
      </c>
      <c r="H23" s="3">
        <f t="shared" si="2"/>
        <v>1016771.2352093238</v>
      </c>
      <c r="I23" s="3">
        <v>0</v>
      </c>
      <c r="J23" s="3">
        <f t="shared" si="3"/>
        <v>900000</v>
      </c>
      <c r="K23" s="3">
        <f>B23</f>
        <v>900000</v>
      </c>
    </row>
    <row r="24" spans="1:11" ht="18" customHeight="1" x14ac:dyDescent="0.15">
      <c r="A24" s="6" t="s">
        <v>133</v>
      </c>
      <c r="B24" s="3">
        <v>340000</v>
      </c>
      <c r="C24" s="3">
        <v>326937626</v>
      </c>
      <c r="D24" s="3">
        <v>4381688</v>
      </c>
      <c r="E24" s="3">
        <f t="shared" si="0"/>
        <v>322555938</v>
      </c>
      <c r="F24" s="3">
        <v>306943616</v>
      </c>
      <c r="G24" s="47">
        <f t="shared" si="1"/>
        <v>1.1076952973669274E-3</v>
      </c>
      <c r="H24" s="3">
        <f t="shared" si="2"/>
        <v>357293.6956603782</v>
      </c>
      <c r="I24" s="3">
        <v>0</v>
      </c>
      <c r="J24" s="3">
        <f t="shared" si="3"/>
        <v>340000</v>
      </c>
      <c r="K24" s="3">
        <f>B24</f>
        <v>340000</v>
      </c>
    </row>
    <row r="25" spans="1:11" ht="18" customHeight="1" x14ac:dyDescent="0.15">
      <c r="A25" s="6" t="s">
        <v>132</v>
      </c>
      <c r="B25" s="3">
        <v>320000</v>
      </c>
      <c r="C25" s="3">
        <v>400985530</v>
      </c>
      <c r="D25" s="3">
        <v>45100490</v>
      </c>
      <c r="E25" s="3">
        <f t="shared" si="0"/>
        <v>355885040</v>
      </c>
      <c r="F25" s="3">
        <v>318000000</v>
      </c>
      <c r="G25" s="47">
        <f t="shared" si="1"/>
        <v>1.0062893081761006E-3</v>
      </c>
      <c r="H25" s="3">
        <f t="shared" si="2"/>
        <v>358123.31069182389</v>
      </c>
      <c r="I25" s="3">
        <v>0</v>
      </c>
      <c r="J25" s="3">
        <f t="shared" si="3"/>
        <v>320000</v>
      </c>
      <c r="K25" s="3">
        <f>B25</f>
        <v>320000</v>
      </c>
    </row>
    <row r="26" spans="1:11" ht="18" customHeight="1" x14ac:dyDescent="0.15">
      <c r="A26" s="6" t="s">
        <v>131</v>
      </c>
      <c r="B26" s="3">
        <v>2189000</v>
      </c>
      <c r="C26" s="3">
        <v>594656470</v>
      </c>
      <c r="D26" s="3">
        <v>6032561</v>
      </c>
      <c r="E26" s="3">
        <f t="shared" si="0"/>
        <v>588623909</v>
      </c>
      <c r="F26" s="3">
        <v>500000000</v>
      </c>
      <c r="G26" s="47">
        <f t="shared" si="1"/>
        <v>4.3779999999999999E-3</v>
      </c>
      <c r="H26" s="3">
        <f t="shared" si="2"/>
        <v>2576995.4736020002</v>
      </c>
      <c r="I26" s="3">
        <v>0</v>
      </c>
      <c r="J26" s="3">
        <f t="shared" si="3"/>
        <v>2189000</v>
      </c>
      <c r="K26" s="3">
        <v>2189000</v>
      </c>
    </row>
    <row r="27" spans="1:11" ht="18" customHeight="1" x14ac:dyDescent="0.15">
      <c r="A27" s="6" t="s">
        <v>130</v>
      </c>
      <c r="B27" s="3">
        <v>22152000</v>
      </c>
      <c r="C27" s="3">
        <v>187749343</v>
      </c>
      <c r="D27" s="3">
        <v>13456196</v>
      </c>
      <c r="E27" s="3">
        <f t="shared" si="0"/>
        <v>174293147</v>
      </c>
      <c r="F27" s="3">
        <v>100000000</v>
      </c>
      <c r="G27" s="47">
        <f t="shared" si="1"/>
        <v>0.22151999999999999</v>
      </c>
      <c r="H27" s="3">
        <f t="shared" si="2"/>
        <v>38609417.923440002</v>
      </c>
      <c r="I27" s="3">
        <v>0</v>
      </c>
      <c r="J27" s="3">
        <f t="shared" si="3"/>
        <v>22152000</v>
      </c>
      <c r="K27" s="3">
        <v>22152000</v>
      </c>
    </row>
    <row r="28" spans="1:11" ht="18" customHeight="1" x14ac:dyDescent="0.15">
      <c r="A28" s="6" t="s">
        <v>129</v>
      </c>
      <c r="B28" s="3">
        <v>240000</v>
      </c>
      <c r="C28" s="3">
        <v>113210586</v>
      </c>
      <c r="D28" s="3">
        <v>20762410</v>
      </c>
      <c r="E28" s="3">
        <f t="shared" si="0"/>
        <v>92448176</v>
      </c>
      <c r="F28" s="3">
        <v>101617591</v>
      </c>
      <c r="G28" s="47">
        <f t="shared" si="1"/>
        <v>2.3617958036419107E-3</v>
      </c>
      <c r="H28" s="3">
        <f t="shared" si="2"/>
        <v>218343.71413114879</v>
      </c>
      <c r="I28" s="3">
        <v>0</v>
      </c>
      <c r="J28" s="3">
        <f t="shared" si="3"/>
        <v>240000</v>
      </c>
      <c r="K28" s="3">
        <f>B28</f>
        <v>240000</v>
      </c>
    </row>
    <row r="29" spans="1:11" ht="18" customHeight="1" x14ac:dyDescent="0.15">
      <c r="A29" s="6" t="s">
        <v>128</v>
      </c>
      <c r="B29" s="3">
        <v>300000</v>
      </c>
      <c r="C29" s="3">
        <v>99738863</v>
      </c>
      <c r="D29" s="3">
        <v>32398181</v>
      </c>
      <c r="E29" s="3">
        <f t="shared" si="0"/>
        <v>67340682</v>
      </c>
      <c r="F29" s="3">
        <v>25155000</v>
      </c>
      <c r="G29" s="47">
        <f t="shared" si="1"/>
        <v>1.1926058437686345E-2</v>
      </c>
      <c r="H29" s="3">
        <f t="shared" si="2"/>
        <v>803108.90876565303</v>
      </c>
      <c r="I29" s="3">
        <v>0</v>
      </c>
      <c r="J29" s="3">
        <f t="shared" si="3"/>
        <v>300000</v>
      </c>
      <c r="K29" s="3">
        <f>B29</f>
        <v>300000</v>
      </c>
    </row>
    <row r="30" spans="1:11" ht="18" customHeight="1" x14ac:dyDescent="0.15">
      <c r="A30" s="6" t="s">
        <v>127</v>
      </c>
      <c r="B30" s="3">
        <v>1800000</v>
      </c>
      <c r="C30" s="3">
        <v>24556329000000</v>
      </c>
      <c r="D30" s="3">
        <v>24162382000000</v>
      </c>
      <c r="E30" s="3">
        <f t="shared" si="0"/>
        <v>393947000000</v>
      </c>
      <c r="F30" s="3">
        <v>16602000000</v>
      </c>
      <c r="G30" s="47">
        <f t="shared" si="1"/>
        <v>1.0842067220816769E-4</v>
      </c>
      <c r="H30" s="3">
        <f t="shared" si="2"/>
        <v>42711998.554391034</v>
      </c>
      <c r="I30" s="3">
        <v>0</v>
      </c>
      <c r="J30" s="3">
        <f t="shared" si="3"/>
        <v>1800000</v>
      </c>
      <c r="K30" s="3">
        <f>B30</f>
        <v>1800000</v>
      </c>
    </row>
    <row r="31" spans="1:11" ht="18" customHeight="1" x14ac:dyDescent="0.1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" customHeight="1" x14ac:dyDescent="0.1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8" customHeight="1" x14ac:dyDescent="0.1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" customHeight="1" thickBot="1" x14ac:dyDescent="0.2">
      <c r="A34" s="46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ht="18" customHeight="1" thickTop="1" x14ac:dyDescent="0.15">
      <c r="A35" s="44" t="s">
        <v>9</v>
      </c>
      <c r="B35" s="43">
        <f>SUM(B15:B34)</f>
        <v>38377000</v>
      </c>
      <c r="C35" s="43"/>
      <c r="D35" s="43"/>
      <c r="E35" s="43"/>
      <c r="F35" s="43"/>
      <c r="G35" s="43"/>
      <c r="H35" s="43"/>
      <c r="I35" s="43"/>
      <c r="J35" s="43">
        <f>SUM(J15:J34)</f>
        <v>38377000</v>
      </c>
      <c r="K35" s="43"/>
    </row>
  </sheetData>
  <autoFilter ref="A14:L30" xr:uid="{00000000-0009-0000-0000-000000000000}"/>
  <phoneticPr fontId="3"/>
  <pageMargins left="0.39370078740157483" right="0.39370078740157483" top="0.39370078740157483" bottom="0.39370078740157483" header="0.19685039370078741" footer="0.19685039370078741"/>
  <pageSetup paperSize="9" scale="72" fitToHeight="0" orientation="landscape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5C630-0495-420F-A510-25E15FF579E2}">
  <dimension ref="A1:B11"/>
  <sheetViews>
    <sheetView workbookViewId="0"/>
  </sheetViews>
  <sheetFormatPr defaultColWidth="8.875" defaultRowHeight="11.25" x14ac:dyDescent="0.15"/>
  <cols>
    <col min="1" max="1" width="60.875" style="23" customWidth="1"/>
    <col min="2" max="2" width="40.875" style="23" customWidth="1"/>
    <col min="3" max="16384" width="8.875" style="23"/>
  </cols>
  <sheetData>
    <row r="1" spans="1:2" ht="21" x14ac:dyDescent="0.2">
      <c r="A1" s="29" t="s">
        <v>82</v>
      </c>
    </row>
    <row r="2" spans="1:2" ht="13.5" x14ac:dyDescent="0.15">
      <c r="A2" s="13" t="s">
        <v>1</v>
      </c>
    </row>
    <row r="3" spans="1:2" ht="13.5" x14ac:dyDescent="0.15">
      <c r="A3" s="13" t="s">
        <v>81</v>
      </c>
    </row>
    <row r="4" spans="1:2" ht="13.5" x14ac:dyDescent="0.15">
      <c r="B4" s="28" t="s">
        <v>10</v>
      </c>
    </row>
    <row r="5" spans="1:2" ht="22.5" customHeight="1" x14ac:dyDescent="0.15">
      <c r="A5" s="27" t="s">
        <v>36</v>
      </c>
      <c r="B5" s="27" t="s">
        <v>6</v>
      </c>
    </row>
    <row r="6" spans="1:2" ht="18" customHeight="1" x14ac:dyDescent="0.15">
      <c r="A6" s="26" t="s">
        <v>80</v>
      </c>
      <c r="B6" s="24">
        <v>603597049</v>
      </c>
    </row>
    <row r="7" spans="1:2" ht="18" customHeight="1" x14ac:dyDescent="0.15">
      <c r="A7" s="26" t="s">
        <v>79</v>
      </c>
      <c r="B7" s="24">
        <v>506772387</v>
      </c>
    </row>
    <row r="8" spans="1:2" ht="18" customHeight="1" x14ac:dyDescent="0.15">
      <c r="A8" s="26"/>
      <c r="B8" s="24"/>
    </row>
    <row r="9" spans="1:2" ht="18" customHeight="1" x14ac:dyDescent="0.15">
      <c r="A9" s="26"/>
      <c r="B9" s="24"/>
    </row>
    <row r="10" spans="1:2" ht="18" customHeight="1" x14ac:dyDescent="0.15">
      <c r="A10" s="26"/>
      <c r="B10" s="24"/>
    </row>
    <row r="11" spans="1:2" ht="18" customHeight="1" x14ac:dyDescent="0.15">
      <c r="A11" s="25" t="s">
        <v>9</v>
      </c>
      <c r="B11" s="24">
        <f>SUM(B6:B10)</f>
        <v>1110369436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有形固定資産の明細</vt:lpstr>
      <vt:lpstr>有形固定資産に係る行政目的別の明細</vt:lpstr>
      <vt:lpstr>未収金の明細_一般会計等</vt:lpstr>
      <vt:lpstr>補助金等の明細(R04）</vt:lpstr>
      <vt:lpstr>長期延滞債権の明細_一般会計等</vt:lpstr>
      <vt:lpstr>地方債等（利率別）の明細</vt:lpstr>
      <vt:lpstr>地方債等（返済期間別）の明細</vt:lpstr>
      <vt:lpstr>貸付金の明細</vt:lpstr>
      <vt:lpstr>財源情報の明細</vt:lpstr>
      <vt:lpstr>財源の明細_R04</vt:lpstr>
      <vt:lpstr>基金の明細 _一般会計等</vt:lpstr>
      <vt:lpstr>引当金の明細_一般会計等</vt:lpstr>
      <vt:lpstr>投資及び出資金の明細</vt:lpstr>
      <vt:lpstr>資金の明細</vt:lpstr>
      <vt:lpstr>財源の明細_R04!Print_Area</vt:lpstr>
      <vt:lpstr>投資及び出資金の明細!Print_Area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亮平</dc:creator>
  <cp:lastModifiedBy>和田 亮平</cp:lastModifiedBy>
  <dcterms:created xsi:type="dcterms:W3CDTF">2024-05-15T07:09:45Z</dcterms:created>
  <dcterms:modified xsi:type="dcterms:W3CDTF">2024-05-15T07:28:39Z</dcterms:modified>
</cp:coreProperties>
</file>