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\sc100002\01財務契約Ｔ\①財政\61_公会計\02_統一モデル移行関係\令和４年度（令和３年度決算）\08_HP掲載用\"/>
    </mc:Choice>
  </mc:AlternateContent>
  <bookViews>
    <workbookView xWindow="-120" yWindow="-120" windowWidth="20730" windowHeight="11160" firstSheet="10" activeTab="13"/>
  </bookViews>
  <sheets>
    <sheet name="有形固定資産の明細" sheetId="1" r:id="rId1"/>
    <sheet name="有形固定資産に係る行政目的別の明細" sheetId="2" r:id="rId2"/>
    <sheet name="未収金の明細_一般会計等" sheetId="3" r:id="rId3"/>
    <sheet name="補助金等の明細(R03)" sheetId="4" r:id="rId4"/>
    <sheet name="長期延滞債権の明細_一般会計等" sheetId="5" r:id="rId5"/>
    <sheet name="地方債等（利率別）の明細" sheetId="6" r:id="rId6"/>
    <sheet name="地方債等（返済期間別）の明細" sheetId="7" r:id="rId7"/>
    <sheet name="貸付金の明細" sheetId="8" r:id="rId8"/>
    <sheet name="財源情報の明細" sheetId="9" r:id="rId9"/>
    <sheet name="財源の明細_R03" sheetId="10" r:id="rId10"/>
    <sheet name="基金の明細 _一般会計等" sheetId="11" r:id="rId11"/>
    <sheet name="引当金の明細_一般会計等" sheetId="12" r:id="rId12"/>
    <sheet name="投資及び出資金の明細" sheetId="13" r:id="rId13"/>
    <sheet name="資金の明細" sheetId="14" r:id="rId14"/>
  </sheets>
  <definedNames>
    <definedName name="_xlnm._FilterDatabase" localSheetId="12" hidden="1">投資及び出資金の明細!$A$14:$L$30</definedName>
    <definedName name="_xlnm.Print_Area" localSheetId="9">財源の明細_R03!$A$1:$E$36</definedName>
    <definedName name="_xlnm.Print_Area" localSheetId="12">投資及び出資金の明細!$A:$K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B11" i="14" l="1"/>
  <c r="B35" i="13" l="1"/>
  <c r="K30" i="13"/>
  <c r="J30" i="13"/>
  <c r="H30" i="13"/>
  <c r="L30" i="13" s="1"/>
  <c r="G30" i="13"/>
  <c r="E30" i="13"/>
  <c r="K29" i="13"/>
  <c r="J29" i="13"/>
  <c r="G29" i="13"/>
  <c r="E29" i="13"/>
  <c r="H29" i="13" s="1"/>
  <c r="L29" i="13" s="1"/>
  <c r="K28" i="13"/>
  <c r="J28" i="13"/>
  <c r="H28" i="13"/>
  <c r="L28" i="13" s="1"/>
  <c r="G28" i="13"/>
  <c r="E28" i="13"/>
  <c r="J27" i="13"/>
  <c r="G27" i="13"/>
  <c r="E27" i="13"/>
  <c r="H27" i="13" s="1"/>
  <c r="L27" i="13" s="1"/>
  <c r="J26" i="13"/>
  <c r="G26" i="13"/>
  <c r="E26" i="13"/>
  <c r="H26" i="13" s="1"/>
  <c r="L26" i="13" s="1"/>
  <c r="K25" i="13"/>
  <c r="J25" i="13"/>
  <c r="H25" i="13"/>
  <c r="L25" i="13" s="1"/>
  <c r="G25" i="13"/>
  <c r="E25" i="13"/>
  <c r="K24" i="13"/>
  <c r="J24" i="13"/>
  <c r="G24" i="13"/>
  <c r="E24" i="13"/>
  <c r="H24" i="13" s="1"/>
  <c r="L24" i="13" s="1"/>
  <c r="K23" i="13"/>
  <c r="J23" i="13"/>
  <c r="H23" i="13"/>
  <c r="L23" i="13" s="1"/>
  <c r="G23" i="13"/>
  <c r="E23" i="13"/>
  <c r="J22" i="13"/>
  <c r="G22" i="13"/>
  <c r="E22" i="13"/>
  <c r="H22" i="13" s="1"/>
  <c r="L22" i="13" s="1"/>
  <c r="K21" i="13"/>
  <c r="J21" i="13"/>
  <c r="G21" i="13"/>
  <c r="E21" i="13"/>
  <c r="H21" i="13" s="1"/>
  <c r="L21" i="13" s="1"/>
  <c r="K20" i="13"/>
  <c r="J20" i="13"/>
  <c r="G20" i="13"/>
  <c r="E20" i="13"/>
  <c r="H20" i="13" s="1"/>
  <c r="L20" i="13" s="1"/>
  <c r="K19" i="13"/>
  <c r="J19" i="13"/>
  <c r="G19" i="13"/>
  <c r="E19" i="13"/>
  <c r="H19" i="13" s="1"/>
  <c r="L19" i="13" s="1"/>
  <c r="J18" i="13"/>
  <c r="F18" i="13"/>
  <c r="G18" i="13" s="1"/>
  <c r="H18" i="13" s="1"/>
  <c r="L18" i="13" s="1"/>
  <c r="E18" i="13"/>
  <c r="K17" i="13"/>
  <c r="J17" i="13"/>
  <c r="G17" i="13"/>
  <c r="E17" i="13"/>
  <c r="H17" i="13" s="1"/>
  <c r="L17" i="13" s="1"/>
  <c r="K16" i="13"/>
  <c r="J16" i="13"/>
  <c r="G16" i="13"/>
  <c r="E16" i="13"/>
  <c r="H16" i="13" s="1"/>
  <c r="L16" i="13" s="1"/>
  <c r="J15" i="13"/>
  <c r="J35" i="13" s="1"/>
  <c r="G15" i="13"/>
  <c r="E15" i="13"/>
  <c r="H15" i="13" s="1"/>
  <c r="L15" i="13" s="1"/>
  <c r="H8" i="13"/>
  <c r="E8" i="13"/>
  <c r="B8" i="13"/>
  <c r="B11" i="13" s="1"/>
  <c r="E13" i="12" l="1"/>
  <c r="D13" i="12"/>
  <c r="C13" i="12"/>
  <c r="B13" i="12"/>
  <c r="F11" i="12"/>
  <c r="F9" i="12"/>
  <c r="F7" i="12"/>
  <c r="F13" i="12" s="1"/>
  <c r="E25" i="11" l="1"/>
  <c r="D25" i="11"/>
  <c r="C25" i="11"/>
  <c r="B20" i="11"/>
  <c r="F20" i="11" s="1"/>
  <c r="F19" i="11"/>
  <c r="F18" i="11"/>
  <c r="C17" i="11"/>
  <c r="B17" i="11"/>
  <c r="F17" i="11" s="1"/>
  <c r="B16" i="11"/>
  <c r="F16" i="11" s="1"/>
  <c r="F15" i="11"/>
  <c r="F14" i="11"/>
  <c r="F13" i="11"/>
  <c r="F12" i="11"/>
  <c r="F11" i="11"/>
  <c r="F10" i="11"/>
  <c r="B10" i="11"/>
  <c r="F9" i="11"/>
  <c r="F8" i="11"/>
  <c r="F7" i="11"/>
  <c r="B6" i="11"/>
  <c r="B25" i="11" s="1"/>
  <c r="F6" i="11" l="1"/>
  <c r="F25" i="11" s="1"/>
  <c r="E30" i="10" l="1"/>
  <c r="E24" i="10"/>
  <c r="E29" i="10" s="1"/>
  <c r="E33" i="10" s="1"/>
  <c r="E23" i="10"/>
  <c r="E6" i="10"/>
  <c r="E28" i="10" l="1"/>
  <c r="E34" i="10" s="1"/>
  <c r="E35" i="10" s="1"/>
  <c r="D11" i="8" l="1"/>
  <c r="B9" i="8"/>
  <c r="B8" i="8"/>
  <c r="B7" i="8"/>
  <c r="B11" i="8" s="1"/>
  <c r="A5" i="7" l="1"/>
  <c r="A5" i="6" l="1"/>
  <c r="C20" i="5" l="1"/>
  <c r="C21" i="5" s="1"/>
  <c r="B20" i="5"/>
  <c r="B21" i="5" s="1"/>
  <c r="D34" i="4" l="1"/>
  <c r="D9" i="4"/>
  <c r="D35" i="4" s="1"/>
  <c r="C22" i="3" l="1"/>
  <c r="C21" i="3"/>
  <c r="B21" i="3"/>
  <c r="B22" i="3" s="1"/>
</calcChain>
</file>

<file path=xl/sharedStrings.xml><?xml version="1.0" encoding="utf-8"?>
<sst xmlns="http://schemas.openxmlformats.org/spreadsheetml/2006/main" count="499" uniqueCount="237">
  <si>
    <t>有形固定資産の明細</t>
  </si>
  <si>
    <t>自治体名：長泉町</t>
  </si>
  <si>
    <t>年度：令和3年度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</si>
  <si>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</si>
  <si>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</si>
  <si>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</si>
  <si>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</si>
  <si>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</si>
  <si>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</si>
  <si>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</si>
  <si>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</si>
  <si>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</si>
  <si>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</si>
  <si>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</si>
  <si>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</si>
  <si>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</si>
  <si>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</si>
  <si>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</si>
  <si>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</si>
  <si>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</si>
  <si>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</si>
  <si>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</si>
  <si>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</si>
  <si>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</si>
  <si>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</si>
  <si>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</si>
  <si>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</si>
  <si>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</si>
  <si>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</si>
  <si>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</si>
  <si>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</si>
  <si>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</si>
  <si>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</si>
  <si>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</si>
  <si>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</si>
  <si>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未収金の明細</t>
  </si>
  <si>
    <t>年度：令和３年度</t>
    <rPh sb="3" eb="5">
      <t>レイワ</t>
    </rPh>
    <phoneticPr fontId="5"/>
  </si>
  <si>
    <t>(単位：円)</t>
    <rPh sb="4" eb="5">
      <t>エン</t>
    </rPh>
    <phoneticPr fontId="5"/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</si>
  <si>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</si>
  <si>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</si>
  <si>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</si>
  <si>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</si>
  <si>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</si>
  <si>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</si>
  <si>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町民税_個人</t>
    <rPh sb="0" eb="2">
      <t>チョウミン</t>
    </rPh>
    <rPh sb="2" eb="3">
      <t>ゼイ</t>
    </rPh>
    <rPh sb="4" eb="6">
      <t>コジン</t>
    </rPh>
    <phoneticPr fontId="7"/>
  </si>
  <si>
    <t>町民税_法人</t>
    <rPh sb="0" eb="2">
      <t>チョウミン</t>
    </rPh>
    <rPh sb="2" eb="3">
      <t>ゼイ</t>
    </rPh>
    <rPh sb="4" eb="6">
      <t>ホウジン</t>
    </rPh>
    <phoneticPr fontId="7"/>
  </si>
  <si>
    <t>固定資産税</t>
    <rPh sb="0" eb="2">
      <t>コテイ</t>
    </rPh>
    <rPh sb="2" eb="4">
      <t>シサン</t>
    </rPh>
    <rPh sb="4" eb="5">
      <t>ゼイ</t>
    </rPh>
    <phoneticPr fontId="7"/>
  </si>
  <si>
    <t>軽自動車税</t>
    <rPh sb="0" eb="4">
      <t>ケイジドウシャ</t>
    </rPh>
    <rPh sb="4" eb="5">
      <t>ゼイ</t>
    </rPh>
    <phoneticPr fontId="7"/>
  </si>
  <si>
    <t>入湯税</t>
    <rPh sb="0" eb="2">
      <t>ニュウトウ</t>
    </rPh>
    <rPh sb="2" eb="3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</si>
  <si>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7"/>
  </si>
  <si>
    <t>民生費負担金</t>
    <rPh sb="0" eb="2">
      <t>ミンセイ</t>
    </rPh>
    <rPh sb="2" eb="3">
      <t>ヒ</t>
    </rPh>
    <rPh sb="3" eb="6">
      <t>フタンキン</t>
    </rPh>
    <phoneticPr fontId="7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</si>
  <si>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</si>
  <si>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雑入</t>
    <rPh sb="0" eb="2">
      <t>ザツニュウ</t>
    </rPh>
    <phoneticPr fontId="5"/>
  </si>
  <si>
    <t>補助金等の明細</t>
  </si>
  <si>
    <t>年度：令和３年度</t>
    <rPh sb="3" eb="5">
      <t>レイワ</t>
    </rPh>
    <rPh sb="6" eb="8">
      <t>ネンド</t>
    </rPh>
    <phoneticPr fontId="5"/>
  </si>
  <si>
    <t>名称</t>
  </si>
  <si>
    <t>相手先</t>
  </si>
  <si>
    <t>金額</t>
  </si>
  <si>
    <t>支出目的</t>
  </si>
  <si>
    <t>他団体への公共施設等整備補助金等_x000D_
(所有外資産分)</t>
  </si>
  <si>
    <t>都市計画道路に係る市町負担金　沼津三島線</t>
    <rPh sb="15" eb="17">
      <t>ヌマヅ</t>
    </rPh>
    <rPh sb="17" eb="19">
      <t>ミシマ</t>
    </rPh>
    <rPh sb="19" eb="20">
      <t>セン</t>
    </rPh>
    <phoneticPr fontId="5"/>
  </si>
  <si>
    <t>インフラ</t>
  </si>
  <si>
    <t>コミュニティ施設整備事業</t>
  </si>
  <si>
    <t>計</t>
  </si>
  <si>
    <t>その他の補助金等</t>
  </si>
  <si>
    <t>子育て世帯への臨時特別給付金</t>
  </si>
  <si>
    <t>各対象者</t>
    <rPh sb="0" eb="4">
      <t>カクタイショウシャ</t>
    </rPh>
    <phoneticPr fontId="5"/>
  </si>
  <si>
    <t>総務</t>
    <rPh sb="0" eb="2">
      <t>ソウム</t>
    </rPh>
    <phoneticPr fontId="5"/>
  </si>
  <si>
    <t>富士山南東消防組合負担金</t>
  </si>
  <si>
    <t>消防組合</t>
    <rPh sb="0" eb="2">
      <t>ショウボウ</t>
    </rPh>
    <rPh sb="2" eb="4">
      <t>クミアイ</t>
    </rPh>
    <phoneticPr fontId="5"/>
  </si>
  <si>
    <t>消防</t>
    <rPh sb="0" eb="2">
      <t>ショウボウ</t>
    </rPh>
    <phoneticPr fontId="5"/>
  </si>
  <si>
    <t>住民税非課税世帯等に対する臨時特別給付金</t>
  </si>
  <si>
    <t>福祉</t>
    <rPh sb="0" eb="2">
      <t>フクシ</t>
    </rPh>
    <phoneticPr fontId="5"/>
  </si>
  <si>
    <t>長泉町民間保育所等運営費補助金</t>
  </si>
  <si>
    <t>民間保育所</t>
    <rPh sb="0" eb="2">
      <t>ミンカン</t>
    </rPh>
    <rPh sb="2" eb="4">
      <t>ホイク</t>
    </rPh>
    <rPh sb="4" eb="5">
      <t>ショ</t>
    </rPh>
    <phoneticPr fontId="5"/>
  </si>
  <si>
    <t>裾野市長泉町衛生施設分担金（保健衛生費）火葬施設整備事業費</t>
    <phoneticPr fontId="5"/>
  </si>
  <si>
    <t>衛生施設組合</t>
    <rPh sb="0" eb="2">
      <t>エイセイ</t>
    </rPh>
    <rPh sb="2" eb="4">
      <t>シセツ</t>
    </rPh>
    <rPh sb="4" eb="6">
      <t>クミアイ</t>
    </rPh>
    <phoneticPr fontId="5"/>
  </si>
  <si>
    <t>保健衛生</t>
    <rPh sb="0" eb="4">
      <t>ホケンエイセイ</t>
    </rPh>
    <phoneticPr fontId="5"/>
  </si>
  <si>
    <t>裾野市長泉町衛生施設分担金（し尿処理費）</t>
  </si>
  <si>
    <t>環境衛生</t>
    <rPh sb="0" eb="4">
      <t>カンキョウエイセイ</t>
    </rPh>
    <phoneticPr fontId="5"/>
  </si>
  <si>
    <t>長泉町社会福祉協議会補助金</t>
  </si>
  <si>
    <t>社会福祉協議会</t>
    <rPh sb="0" eb="2">
      <t>シャカイ</t>
    </rPh>
    <rPh sb="2" eb="4">
      <t>フクシ</t>
    </rPh>
    <rPh sb="4" eb="7">
      <t>キョウギカイ</t>
    </rPh>
    <phoneticPr fontId="5"/>
  </si>
  <si>
    <t>子育て世帯生活応援特別給付金</t>
  </si>
  <si>
    <t>対象事業者</t>
    <rPh sb="0" eb="5">
      <t>タイショウジギョウシャ</t>
    </rPh>
    <phoneticPr fontId="5"/>
  </si>
  <si>
    <t>沼津夜間救急医療センター運営費分担金</t>
  </si>
  <si>
    <t>センター</t>
    <phoneticPr fontId="5"/>
  </si>
  <si>
    <t>保健衛生</t>
    <rPh sb="0" eb="2">
      <t>ホケン</t>
    </rPh>
    <rPh sb="2" eb="4">
      <t>エイセイ</t>
    </rPh>
    <phoneticPr fontId="5"/>
  </si>
  <si>
    <t>長泉町不妊治療費助成金</t>
  </si>
  <si>
    <t>新型コロナウイルス感染症に伴う中小企業経済変動対策貸付金利</t>
    <phoneticPr fontId="5"/>
  </si>
  <si>
    <t>商工</t>
    <rPh sb="0" eb="2">
      <t>ショウコウ</t>
    </rPh>
    <phoneticPr fontId="5"/>
  </si>
  <si>
    <t>裾野市長泉町衛生施設分担金（保健衛生費）火葬施設運営事業費</t>
    <rPh sb="24" eb="26">
      <t>ウンエイ</t>
    </rPh>
    <phoneticPr fontId="5"/>
  </si>
  <si>
    <t>勤労者住宅資金利子補給事業費補助金</t>
  </si>
  <si>
    <t>子育て世帯生活支援特別給付金（ひとり親世帯以外分）</t>
  </si>
  <si>
    <t>新型コロナウイルス感染症対策事業費補助金</t>
  </si>
  <si>
    <t>商工会活動推進事業補助金</t>
  </si>
  <si>
    <t>商工会</t>
    <rPh sb="0" eb="2">
      <t>ショウコウ</t>
    </rPh>
    <rPh sb="2" eb="3">
      <t>カイ</t>
    </rPh>
    <phoneticPr fontId="5"/>
  </si>
  <si>
    <t>通知カード・個人番号カード関連事務の委任に係る交付金</t>
  </si>
  <si>
    <t>定住のための新幹線通学支援補助金</t>
  </si>
  <si>
    <t>シルバー人材センター運営費補助金</t>
  </si>
  <si>
    <t>静岡県後期高齢者医療広域連合負担金</t>
    <phoneticPr fontId="5"/>
  </si>
  <si>
    <t>広域連合</t>
  </si>
  <si>
    <t>長泉町ZEH（ゼロ・エネルギー・ハウス）等支援事業費補助金</t>
  </si>
  <si>
    <t>その他</t>
    <rPh sb="2" eb="3">
      <t>タ</t>
    </rPh>
    <phoneticPr fontId="5"/>
  </si>
  <si>
    <t>長期延滞債権の明細</t>
  </si>
  <si>
    <t>入湯税</t>
    <rPh sb="0" eb="2">
      <t>ニュウトウ</t>
    </rPh>
    <rPh sb="2" eb="3">
      <t>ゼイ</t>
    </rPh>
    <phoneticPr fontId="7"/>
  </si>
  <si>
    <t>地方債等（利率別）の明細</t>
  </si>
  <si>
    <t>（単位：円）</t>
    <phoneticPr fontId="5"/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</si>
  <si>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</si>
  <si>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</si>
  <si>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</si>
  <si>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</si>
  <si>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</si>
  <si>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</si>
  <si>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</si>
  <si>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</si>
  <si>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</si>
  <si>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</si>
  <si>
    <t>（単位：円）</t>
    <phoneticPr fontId="5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</si>
  <si>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</si>
  <si>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</si>
  <si>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</si>
  <si>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</si>
  <si>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</si>
  <si>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</si>
  <si>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</si>
  <si>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</si>
  <si>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</si>
  <si>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貸付金の明細</t>
  </si>
  <si>
    <t>長期貸付金</t>
  </si>
  <si>
    <t>短期貸付金</t>
  </si>
  <si>
    <t>(参考)_x000D_
貸付金計</t>
  </si>
  <si>
    <t>徴収不能引当金_x000D_
計上額</t>
  </si>
  <si>
    <t>勤労者住宅建設資金貸付金</t>
    <rPh sb="0" eb="3">
      <t>キンロウシャ</t>
    </rPh>
    <rPh sb="3" eb="5">
      <t>ジュウタク</t>
    </rPh>
    <rPh sb="5" eb="7">
      <t>ケンセツ</t>
    </rPh>
    <rPh sb="7" eb="9">
      <t>シキン</t>
    </rPh>
    <rPh sb="9" eb="11">
      <t>カシツケ</t>
    </rPh>
    <rPh sb="11" eb="12">
      <t>キン</t>
    </rPh>
    <phoneticPr fontId="13"/>
  </si>
  <si>
    <t>勤労者教育資金貸付金</t>
    <rPh sb="0" eb="3">
      <t>キンロウシャ</t>
    </rPh>
    <rPh sb="3" eb="5">
      <t>キョウイク</t>
    </rPh>
    <rPh sb="5" eb="7">
      <t>シキン</t>
    </rPh>
    <rPh sb="7" eb="9">
      <t>カシツケ</t>
    </rPh>
    <rPh sb="9" eb="10">
      <t>キン</t>
    </rPh>
    <phoneticPr fontId="13"/>
  </si>
  <si>
    <t>長泉町商工会経営支援資金貸付金</t>
    <rPh sb="0" eb="2">
      <t>ナガイズミ</t>
    </rPh>
    <rPh sb="2" eb="3">
      <t>マチ</t>
    </rPh>
    <rPh sb="3" eb="6">
      <t>ショウコウカイ</t>
    </rPh>
    <rPh sb="6" eb="8">
      <t>ケイエイ</t>
    </rPh>
    <rPh sb="8" eb="10">
      <t>シエン</t>
    </rPh>
    <rPh sb="10" eb="12">
      <t>シキン</t>
    </rPh>
    <rPh sb="12" eb="14">
      <t>カシツケ</t>
    </rPh>
    <rPh sb="14" eb="15">
      <t>キン</t>
    </rPh>
    <phoneticPr fontId="13"/>
  </si>
  <si>
    <t>財源情報の明細</t>
  </si>
  <si>
    <t>内訳</t>
  </si>
  <si>
    <t>国県等補助金</t>
  </si>
  <si>
    <t>地方債等</t>
  </si>
  <si>
    <t>税収等</t>
  </si>
  <si>
    <t>その他</t>
  </si>
  <si>
    <t>純行政コスト</t>
  </si>
  <si>
    <t>有形固定資産等の増加</t>
  </si>
  <si>
    <t>貸付金・基金等の増加</t>
  </si>
  <si>
    <t>財源の明細</t>
  </si>
  <si>
    <t>年度：令和３年度</t>
    <rPh sb="3" eb="5">
      <t>レイワ</t>
    </rPh>
    <rPh sb="6" eb="8">
      <t>ネンド</t>
    </rPh>
    <rPh sb="7" eb="8">
      <t>ド</t>
    </rPh>
    <phoneticPr fontId="5"/>
  </si>
  <si>
    <t>会計</t>
  </si>
  <si>
    <t>財源の内容</t>
  </si>
  <si>
    <t>一般会計</t>
  </si>
  <si>
    <t>町税</t>
    <rPh sb="0" eb="1">
      <t>マチ</t>
    </rPh>
    <rPh sb="1" eb="2">
      <t>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</si>
  <si>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</si>
  <si>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</si>
  <si>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6">
      <t>ハイトウワリコウフキン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</si>
  <si>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</si>
  <si>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</si>
  <si>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</si>
  <si>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</si>
  <si>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</si>
  <si>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</si>
  <si>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</si>
  <si>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</si>
  <si>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</si>
  <si>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</si>
  <si>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寄附金</t>
    <rPh sb="0" eb="3">
      <t>キフキン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</si>
  <si>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</si>
  <si>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資本的_x000D_
補助金</t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</si>
  <si>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</si>
  <si>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</si>
  <si>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経常的_x000D_
補助金</t>
  </si>
  <si>
    <t>基金の明細</t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</si>
  <si>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</si>
  <si>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</si>
  <si>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</si>
  <si>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</si>
  <si>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</si>
  <si>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調書記載額(千円)</t>
    <rPh sb="18" eb="20">
      <t>センエン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</si>
  <si>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17"/>
  </si>
  <si>
    <t>減債基金</t>
    <rPh sb="0" eb="2">
      <t>ゲンサイ</t>
    </rPh>
    <rPh sb="2" eb="4">
      <t>キキン</t>
    </rPh>
    <phoneticPr fontId="17"/>
  </si>
  <si>
    <t>美術品購入基金</t>
    <rPh sb="0" eb="2">
      <t>ビジュツ</t>
    </rPh>
    <rPh sb="2" eb="3">
      <t>ヒン</t>
    </rPh>
    <rPh sb="3" eb="5">
      <t>コウニュウ</t>
    </rPh>
    <rPh sb="5" eb="7">
      <t>キキン</t>
    </rPh>
    <phoneticPr fontId="7"/>
  </si>
  <si>
    <t>国債交流基金</t>
    <rPh sb="0" eb="2">
      <t>コクサイ</t>
    </rPh>
    <rPh sb="2" eb="4">
      <t>コウリュウ</t>
    </rPh>
    <rPh sb="4" eb="6">
      <t>キキン</t>
    </rPh>
    <phoneticPr fontId="7"/>
  </si>
  <si>
    <t>地域福祉基金</t>
    <rPh sb="0" eb="2">
      <t>チイキ</t>
    </rPh>
    <rPh sb="2" eb="4">
      <t>フクシ</t>
    </rPh>
    <rPh sb="4" eb="6">
      <t>キキン</t>
    </rPh>
    <phoneticPr fontId="7"/>
  </si>
  <si>
    <t>衛生施設建設基金</t>
    <rPh sb="0" eb="2">
      <t>エイセイ</t>
    </rPh>
    <rPh sb="2" eb="4">
      <t>シセツ</t>
    </rPh>
    <rPh sb="4" eb="6">
      <t>ケンセツ</t>
    </rPh>
    <rPh sb="6" eb="8">
      <t>キキン</t>
    </rPh>
    <phoneticPr fontId="7"/>
  </si>
  <si>
    <t>ふるさと水と土基金</t>
    <rPh sb="4" eb="5">
      <t>ミズ</t>
    </rPh>
    <rPh sb="6" eb="7">
      <t>ツチ</t>
    </rPh>
    <rPh sb="7" eb="9">
      <t>キキン</t>
    </rPh>
    <phoneticPr fontId="7"/>
  </si>
  <si>
    <t>町営住宅修繕基金</t>
    <rPh sb="0" eb="2">
      <t>チョウエイ</t>
    </rPh>
    <rPh sb="2" eb="4">
      <t>ジュウタク</t>
    </rPh>
    <rPh sb="4" eb="6">
      <t>シュウゼン</t>
    </rPh>
    <rPh sb="6" eb="8">
      <t>キキン</t>
    </rPh>
    <phoneticPr fontId="7"/>
  </si>
  <si>
    <t>育英資金給付基金</t>
    <rPh sb="0" eb="2">
      <t>イクエイ</t>
    </rPh>
    <rPh sb="2" eb="4">
      <t>シキン</t>
    </rPh>
    <rPh sb="4" eb="6">
      <t>キュウフ</t>
    </rPh>
    <rPh sb="6" eb="8">
      <t>キキン</t>
    </rPh>
    <phoneticPr fontId="7"/>
  </si>
  <si>
    <t>スポーツ施設整備基金</t>
    <rPh sb="4" eb="6">
      <t>シセツ</t>
    </rPh>
    <rPh sb="6" eb="8">
      <t>セイビ</t>
    </rPh>
    <rPh sb="8" eb="10">
      <t>キキン</t>
    </rPh>
    <phoneticPr fontId="7"/>
  </si>
  <si>
    <t>収入印紙等購買基金</t>
    <rPh sb="0" eb="2">
      <t>シュウニュウ</t>
    </rPh>
    <rPh sb="2" eb="4">
      <t>インシ</t>
    </rPh>
    <rPh sb="4" eb="5">
      <t>トウ</t>
    </rPh>
    <rPh sb="5" eb="7">
      <t>コウバイ</t>
    </rPh>
    <rPh sb="7" eb="9">
      <t>キキン</t>
    </rPh>
    <phoneticPr fontId="7"/>
  </si>
  <si>
    <t>公共施設長寿命化基金</t>
    <rPh sb="0" eb="2">
      <t>コウキョウ</t>
    </rPh>
    <rPh sb="2" eb="4">
      <t>シセツ</t>
    </rPh>
    <rPh sb="4" eb="5">
      <t>チョウ</t>
    </rPh>
    <rPh sb="5" eb="8">
      <t>ジュミョウカ</t>
    </rPh>
    <rPh sb="8" eb="10">
      <t>キキン</t>
    </rPh>
    <phoneticPr fontId="7"/>
  </si>
  <si>
    <t>ふるさと応援基金</t>
    <rPh sb="4" eb="6">
      <t>オウエン</t>
    </rPh>
    <rPh sb="6" eb="8">
      <t>キキン</t>
    </rPh>
    <phoneticPr fontId="5"/>
  </si>
  <si>
    <t>森林環境譲与税</t>
    <rPh sb="0" eb="4">
      <t>シンリンカンキョウ</t>
    </rPh>
    <rPh sb="4" eb="7">
      <t>ジョウヨゼイ</t>
    </rPh>
    <phoneticPr fontId="5"/>
  </si>
  <si>
    <t>土地開発基金</t>
    <rPh sb="0" eb="2">
      <t>トチ</t>
    </rPh>
    <rPh sb="2" eb="4">
      <t>カイハツ</t>
    </rPh>
    <rPh sb="4" eb="6">
      <t>キキン</t>
    </rPh>
    <phoneticPr fontId="17"/>
  </si>
  <si>
    <t>引当金の明細</t>
  </si>
  <si>
    <t>会計：一般会計等</t>
    <rPh sb="0" eb="2">
      <t>カイケイ</t>
    </rPh>
    <rPh sb="3" eb="8">
      <t>イッパンカイケイトウ</t>
    </rPh>
    <phoneticPr fontId="5"/>
  </si>
  <si>
    <t>前年度末残高</t>
  </si>
  <si>
    <t>本年度増加額</t>
  </si>
  <si>
    <t>本年度減少額</t>
  </si>
  <si>
    <t>本年度末残高</t>
  </si>
  <si>
    <t>目的使用</t>
  </si>
  <si>
    <t>一般会計等　徴収不能引当金</t>
    <rPh sb="6" eb="8">
      <t>チョウシュウ</t>
    </rPh>
    <rPh sb="8" eb="10">
      <t>フノウ</t>
    </rPh>
    <rPh sb="10" eb="12">
      <t>ヒキアテ</t>
    </rPh>
    <rPh sb="12" eb="13">
      <t>キン</t>
    </rPh>
    <phoneticPr fontId="5"/>
  </si>
  <si>
    <t>一般会計等　賞与等引当金</t>
    <rPh sb="6" eb="8">
      <t>ショウヨ</t>
    </rPh>
    <rPh sb="8" eb="9">
      <t>トウ</t>
    </rPh>
    <rPh sb="9" eb="11">
      <t>ヒキアテ</t>
    </rPh>
    <rPh sb="11" eb="12">
      <t>キン</t>
    </rPh>
    <phoneticPr fontId="5"/>
  </si>
  <si>
    <t>一般会計等　退職手当引当金</t>
    <rPh sb="6" eb="8">
      <t>タイショク</t>
    </rPh>
    <rPh sb="8" eb="10">
      <t>テアテ</t>
    </rPh>
    <rPh sb="10" eb="12">
      <t>ヒキアテ</t>
    </rPh>
    <rPh sb="12" eb="13">
      <t>キン</t>
    </rPh>
    <phoneticPr fontId="5"/>
  </si>
  <si>
    <t>投資及び出資金の明細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</si>
  <si>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</si>
  <si>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</si>
  <si>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</si>
  <si>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</si>
  <si>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</si>
  <si>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</si>
  <si>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</si>
  <si>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</si>
  <si>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</si>
  <si>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</si>
  <si>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(参考)財産に関する_x000D_
調書記載額</t>
  </si>
  <si>
    <t>水道事業会計</t>
    <rPh sb="0" eb="2">
      <t>スイドウ</t>
    </rPh>
    <rPh sb="2" eb="4">
      <t>ジギョウ</t>
    </rPh>
    <rPh sb="4" eb="6">
      <t>カイケイ</t>
    </rPh>
    <phoneticPr fontId="19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</si>
  <si>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</si>
  <si>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</si>
  <si>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</si>
  <si>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</si>
  <si>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愛鷹山林組合</t>
    <rPh sb="0" eb="1">
      <t>アイ</t>
    </rPh>
    <rPh sb="1" eb="2">
      <t>タカ</t>
    </rPh>
    <rPh sb="2" eb="4">
      <t>サンリン</t>
    </rPh>
    <rPh sb="4" eb="6">
      <t>クミアイ</t>
    </rPh>
    <phoneticPr fontId="19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</si>
  <si>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9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</si>
  <si>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19"/>
  </si>
  <si>
    <t>静岡家畜畜産物衛生指導協会</t>
    <rPh sb="0" eb="2">
      <t>シズオカ</t>
    </rPh>
    <rPh sb="2" eb="4">
      <t>カチク</t>
    </rPh>
    <rPh sb="4" eb="7">
      <t>チクサンブツ</t>
    </rPh>
    <rPh sb="7" eb="9">
      <t>エイセイ</t>
    </rPh>
    <rPh sb="9" eb="11">
      <t>シドウ</t>
    </rPh>
    <rPh sb="11" eb="13">
      <t>キョウカイ</t>
    </rPh>
    <phoneticPr fontId="19"/>
  </si>
  <si>
    <t>静岡県勤労者信用基金協会</t>
    <rPh sb="0" eb="3">
      <t>シズオカケン</t>
    </rPh>
    <rPh sb="3" eb="6">
      <t>キンロウシャ</t>
    </rPh>
    <rPh sb="6" eb="8">
      <t>シンヨウ</t>
    </rPh>
    <rPh sb="8" eb="10">
      <t>キキン</t>
    </rPh>
    <rPh sb="10" eb="12">
      <t>キョウカイ</t>
    </rPh>
    <phoneticPr fontId="19"/>
  </si>
  <si>
    <t>静岡県グリーンバンク</t>
    <rPh sb="0" eb="3">
      <t>シズオカケン</t>
    </rPh>
    <phoneticPr fontId="19"/>
  </si>
  <si>
    <t>静岡県文化財団</t>
    <rPh sb="0" eb="3">
      <t>シズオカケン</t>
    </rPh>
    <rPh sb="3" eb="5">
      <t>ブンカ</t>
    </rPh>
    <rPh sb="5" eb="7">
      <t>ザイダン</t>
    </rPh>
    <phoneticPr fontId="19"/>
  </si>
  <si>
    <t>静岡県死亡獣畜処理基盤強化基金</t>
    <rPh sb="0" eb="3">
      <t>シズオカケン</t>
    </rPh>
    <rPh sb="3" eb="5">
      <t>シボウ</t>
    </rPh>
    <rPh sb="5" eb="6">
      <t>ケモノ</t>
    </rPh>
    <rPh sb="6" eb="7">
      <t>チク</t>
    </rPh>
    <rPh sb="7" eb="9">
      <t>ショリ</t>
    </rPh>
    <rPh sb="9" eb="11">
      <t>キバン</t>
    </rPh>
    <rPh sb="11" eb="13">
      <t>キョウカ</t>
    </rPh>
    <rPh sb="13" eb="15">
      <t>キキン</t>
    </rPh>
    <phoneticPr fontId="19"/>
  </si>
  <si>
    <t>静岡県暴力追放運動推進センター</t>
    <rPh sb="0" eb="3">
      <t>シズオカケン</t>
    </rPh>
    <rPh sb="3" eb="5">
      <t>ボウリョク</t>
    </rPh>
    <rPh sb="5" eb="7">
      <t>ツイホウ</t>
    </rPh>
    <rPh sb="7" eb="9">
      <t>ウンドウ</t>
    </rPh>
    <rPh sb="9" eb="11">
      <t>スイシン</t>
    </rPh>
    <phoneticPr fontId="19"/>
  </si>
  <si>
    <t>静岡県腎臓バンク</t>
    <rPh sb="0" eb="3">
      <t>シズオカケン</t>
    </rPh>
    <rPh sb="3" eb="5">
      <t>ジンゾウ</t>
    </rPh>
    <phoneticPr fontId="19"/>
  </si>
  <si>
    <t>しずおか健康長寿財団</t>
    <rPh sb="4" eb="6">
      <t>ケンコウ</t>
    </rPh>
    <rPh sb="6" eb="8">
      <t>チョウジュ</t>
    </rPh>
    <rPh sb="8" eb="10">
      <t>ザイダン</t>
    </rPh>
    <phoneticPr fontId="19"/>
  </si>
  <si>
    <t>静岡県山林協会</t>
    <rPh sb="0" eb="3">
      <t>シズオカケン</t>
    </rPh>
    <rPh sb="3" eb="5">
      <t>サンリン</t>
    </rPh>
    <rPh sb="5" eb="7">
      <t>キョウカイ</t>
    </rPh>
    <phoneticPr fontId="19"/>
  </si>
  <si>
    <t>駿東勤労者福祉サービスセンター</t>
    <rPh sb="0" eb="2">
      <t>スントウ</t>
    </rPh>
    <rPh sb="2" eb="5">
      <t>キンロウシャ</t>
    </rPh>
    <rPh sb="5" eb="7">
      <t>フクシ</t>
    </rPh>
    <phoneticPr fontId="19"/>
  </si>
  <si>
    <t>静岡県障害者スポーツ協会</t>
    <rPh sb="0" eb="3">
      <t>シズオカケン</t>
    </rPh>
    <rPh sb="3" eb="6">
      <t>ショウガイシャ</t>
    </rPh>
    <rPh sb="10" eb="12">
      <t>キョウカイ</t>
    </rPh>
    <phoneticPr fontId="19"/>
  </si>
  <si>
    <t>静岡県林業会議所</t>
    <rPh sb="0" eb="3">
      <t>シズオカケン</t>
    </rPh>
    <rPh sb="3" eb="5">
      <t>リンギョウ</t>
    </rPh>
    <rPh sb="5" eb="8">
      <t>カイギショ</t>
    </rPh>
    <phoneticPr fontId="19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</si>
  <si>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9"/>
  </si>
  <si>
    <t>資金の明細</t>
  </si>
  <si>
    <t>要求払い預金等</t>
    <rPh sb="0" eb="3">
      <t>ヨウキュウハラ</t>
    </rPh>
    <rPh sb="4" eb="7">
      <t>ヨキントウ</t>
    </rPh>
    <phoneticPr fontId="5"/>
  </si>
  <si>
    <t>歳計外現金</t>
    <rPh sb="0" eb="3">
      <t>サイケイガイ</t>
    </rPh>
    <rPh sb="3" eb="5">
      <t>ゲンキン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</si>
</sst>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2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2"/>
      <scheme val="minor"/>
    </font>
    <font>
      <b/>
      <sz val="11"/>
      <color theme="0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rgb="FFFA7D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3" fontId="2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8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left"/>
    </xf>
    <xf numFmtId="3" fontId="8" fillId="0" borderId="4" xfId="0" applyNumberFormat="1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right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38" fontId="8" fillId="0" borderId="7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10" fontId="8" fillId="0" borderId="1" xfId="1" applyNumberFormat="1" applyFont="1" applyBorder="1" applyAlignment="1">
      <alignment horizontal="right" vertical="center"/>
    </xf>
    <xf numFmtId="38" fontId="8" fillId="0" borderId="0" xfId="1" applyFont="1" applyAlignment="1"/>
    <xf numFmtId="38" fontId="8" fillId="0" borderId="0" xfId="0" applyNumberFormat="1" applyFont="1"/>
    <xf numFmtId="0" fontId="8" fillId="0" borderId="1" xfId="0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4" fillId="2" borderId="7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14" fillId="0" borderId="7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vertical="center"/>
    </xf>
    <xf numFmtId="3" fontId="15" fillId="0" borderId="4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left" vertical="center"/>
    </xf>
    <xf numFmtId="3" fontId="8" fillId="0" borderId="13" xfId="0" applyNumberFormat="1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18" fillId="0" borderId="0" xfId="0" applyNumberFormat="1" applyFont="1"/>
    <xf numFmtId="10" fontId="8" fillId="0" borderId="1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sqref="A1:H1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16384" width="8.875" style="5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4</v>
      </c>
    </row>
    <row r="5" spans="1:8" ht="33.75" x14ac:dyDescent="0.15">
      <c r="A5" s="6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</row>
    <row r="6" spans="1:8" x14ac:dyDescent="0.15">
      <c r="A6" s="7" t="s">
        <v>13</v>
      </c>
      <c r="B6" s="2">
        <v>53960601667</v>
      </c>
      <c r="C6" s="2">
        <v>564972225</v>
      </c>
      <c r="D6" s="2">
        <v>75284822</v>
      </c>
      <c r="E6" s="2">
        <v>54450289070</v>
      </c>
      <c r="F6" s="2">
        <v>18532778996</v>
      </c>
      <c r="G6" s="2">
        <v>968360663</v>
      </c>
      <c r="H6" s="2">
        <v>35917510074</v>
      </c>
    </row>
    <row r="7" spans="1:8" x14ac:dyDescent="0.15">
      <c r="A7" s="7" t="s">
        <v>14</v>
      </c>
      <c r="B7" s="2">
        <v>20099816948</v>
      </c>
      <c r="C7" s="2">
        <v>92159595</v>
      </c>
      <c r="D7" s="2" t="s">
        <v>15</v>
      </c>
      <c r="E7" s="2">
        <v>20191976543</v>
      </c>
      <c r="F7" s="2" t="s">
        <v>15</v>
      </c>
      <c r="G7" s="2" t="s">
        <v>15</v>
      </c>
      <c r="H7" s="2">
        <v>20191976543</v>
      </c>
    </row>
    <row r="8" spans="1:8" x14ac:dyDescent="0.15">
      <c r="A8" s="7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</row>
    <row r="9" spans="1:8" x14ac:dyDescent="0.15">
      <c r="A9" s="7" t="s">
        <v>17</v>
      </c>
      <c r="B9" s="2">
        <v>30128129003</v>
      </c>
      <c r="C9" s="2">
        <v>191399480</v>
      </c>
      <c r="D9" s="2">
        <v>18777600</v>
      </c>
      <c r="E9" s="2">
        <v>30300750883</v>
      </c>
      <c r="F9" s="2">
        <v>16422405660</v>
      </c>
      <c r="G9" s="2">
        <v>760837205</v>
      </c>
      <c r="H9" s="2">
        <v>13878345223</v>
      </c>
    </row>
    <row r="10" spans="1:8" x14ac:dyDescent="0.15">
      <c r="A10" s="7" t="s">
        <v>18</v>
      </c>
      <c r="B10" s="2">
        <v>3054651757</v>
      </c>
      <c r="C10" s="2">
        <v>29681150</v>
      </c>
      <c r="D10" s="2">
        <v>355824</v>
      </c>
      <c r="E10" s="2">
        <v>3083977083</v>
      </c>
      <c r="F10" s="2">
        <v>1627810654</v>
      </c>
      <c r="G10" s="2">
        <v>135414364</v>
      </c>
      <c r="H10" s="2">
        <v>1456166429</v>
      </c>
    </row>
    <row r="11" spans="1:8" x14ac:dyDescent="0.15">
      <c r="A11" s="7" t="s">
        <v>19</v>
      </c>
      <c r="B11" s="2" t="s">
        <v>15</v>
      </c>
      <c r="C11" s="2" t="s">
        <v>15</v>
      </c>
      <c r="D11" s="2" t="s">
        <v>15</v>
      </c>
      <c r="E11" s="2" t="s">
        <v>15</v>
      </c>
      <c r="F11" s="2" t="s">
        <v>15</v>
      </c>
      <c r="G11" s="2" t="s">
        <v>15</v>
      </c>
      <c r="H11" s="2" t="s">
        <v>15</v>
      </c>
    </row>
    <row r="12" spans="1:8" x14ac:dyDescent="0.15">
      <c r="A12" s="7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</row>
    <row r="13" spans="1:8" x14ac:dyDescent="0.15">
      <c r="A13" s="7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</row>
    <row r="14" spans="1:8" x14ac:dyDescent="0.15">
      <c r="A14" s="7" t="s">
        <v>22</v>
      </c>
      <c r="B14" s="2">
        <v>566827101</v>
      </c>
      <c r="C14" s="2" t="s">
        <v>15</v>
      </c>
      <c r="D14" s="2" t="s">
        <v>15</v>
      </c>
      <c r="E14" s="2">
        <v>566827101</v>
      </c>
      <c r="F14" s="2">
        <v>482562682</v>
      </c>
      <c r="G14" s="2">
        <v>72109094</v>
      </c>
      <c r="H14" s="2">
        <v>84264419</v>
      </c>
    </row>
    <row r="15" spans="1:8" x14ac:dyDescent="0.15">
      <c r="A15" s="7" t="s">
        <v>23</v>
      </c>
      <c r="B15" s="2">
        <v>111176858</v>
      </c>
      <c r="C15" s="2">
        <v>251732000</v>
      </c>
      <c r="D15" s="2">
        <v>56151398</v>
      </c>
      <c r="E15" s="2">
        <v>306757460</v>
      </c>
      <c r="F15" s="2" t="s">
        <v>15</v>
      </c>
      <c r="G15" s="2" t="s">
        <v>15</v>
      </c>
      <c r="H15" s="2">
        <v>306757460</v>
      </c>
    </row>
    <row r="16" spans="1:8" x14ac:dyDescent="0.15">
      <c r="A16" s="7" t="s">
        <v>24</v>
      </c>
      <c r="B16" s="2">
        <v>105866610881</v>
      </c>
      <c r="C16" s="2">
        <v>1670062827</v>
      </c>
      <c r="D16" s="2">
        <v>82348312</v>
      </c>
      <c r="E16" s="2">
        <v>107454325396</v>
      </c>
      <c r="F16" s="2">
        <v>50429505515</v>
      </c>
      <c r="G16" s="2">
        <v>1762300622</v>
      </c>
      <c r="H16" s="2">
        <v>57024819881</v>
      </c>
    </row>
    <row r="17" spans="1:8" x14ac:dyDescent="0.15">
      <c r="A17" s="7" t="s">
        <v>14</v>
      </c>
      <c r="B17" s="2">
        <v>20741403244</v>
      </c>
      <c r="C17" s="2">
        <v>71562016</v>
      </c>
      <c r="D17" s="2" t="s">
        <v>15</v>
      </c>
      <c r="E17" s="2">
        <v>20812965260</v>
      </c>
      <c r="F17" s="2" t="s">
        <v>15</v>
      </c>
      <c r="G17" s="2" t="s">
        <v>15</v>
      </c>
      <c r="H17" s="2">
        <v>20812965260</v>
      </c>
    </row>
    <row r="18" spans="1:8" x14ac:dyDescent="0.15">
      <c r="A18" s="7" t="s">
        <v>17</v>
      </c>
      <c r="B18" s="2">
        <v>201582618</v>
      </c>
      <c r="C18" s="2">
        <v>47629470</v>
      </c>
      <c r="D18" s="2">
        <v>3298750</v>
      </c>
      <c r="E18" s="2">
        <v>245913338</v>
      </c>
      <c r="F18" s="2">
        <v>53235451</v>
      </c>
      <c r="G18" s="2">
        <v>5687418</v>
      </c>
      <c r="H18" s="2">
        <v>192677887</v>
      </c>
    </row>
    <row r="19" spans="1:8" x14ac:dyDescent="0.15">
      <c r="A19" s="7" t="s">
        <v>18</v>
      </c>
      <c r="B19" s="2">
        <v>84208218123</v>
      </c>
      <c r="C19" s="2">
        <v>677918877</v>
      </c>
      <c r="D19" s="2">
        <v>1844502</v>
      </c>
      <c r="E19" s="2">
        <v>84884292498</v>
      </c>
      <c r="F19" s="2">
        <v>50376270064</v>
      </c>
      <c r="G19" s="2">
        <v>1756613204</v>
      </c>
      <c r="H19" s="2">
        <v>34508022434</v>
      </c>
    </row>
    <row r="20" spans="1:8" x14ac:dyDescent="0.15">
      <c r="A20" s="7" t="s">
        <v>22</v>
      </c>
      <c r="B20" s="2" t="s">
        <v>15</v>
      </c>
      <c r="C20" s="2" t="s">
        <v>15</v>
      </c>
      <c r="D20" s="2" t="s">
        <v>15</v>
      </c>
      <c r="E20" s="2" t="s">
        <v>15</v>
      </c>
      <c r="F20" s="2" t="s">
        <v>15</v>
      </c>
      <c r="G20" s="2" t="s">
        <v>15</v>
      </c>
      <c r="H20" s="2" t="s">
        <v>15</v>
      </c>
    </row>
    <row r="21" spans="1:8" x14ac:dyDescent="0.15">
      <c r="A21" s="7" t="s">
        <v>23</v>
      </c>
      <c r="B21" s="2">
        <v>715406896</v>
      </c>
      <c r="C21" s="2">
        <v>872952464</v>
      </c>
      <c r="D21" s="2">
        <v>77205060</v>
      </c>
      <c r="E21" s="2">
        <v>1511154300</v>
      </c>
      <c r="F21" s="2" t="s">
        <v>15</v>
      </c>
      <c r="G21" s="2" t="s">
        <v>15</v>
      </c>
      <c r="H21" s="2">
        <v>1511154300</v>
      </c>
    </row>
    <row r="22" spans="1:8" x14ac:dyDescent="0.15">
      <c r="A22" s="7" t="s">
        <v>25</v>
      </c>
      <c r="B22" s="2">
        <v>1646965850</v>
      </c>
      <c r="C22" s="2">
        <v>37864530</v>
      </c>
      <c r="D22" s="2">
        <v>556200</v>
      </c>
      <c r="E22" s="2">
        <v>1684274180</v>
      </c>
      <c r="F22" s="2">
        <v>1134222811</v>
      </c>
      <c r="G22" s="2">
        <v>129664661</v>
      </c>
      <c r="H22" s="2">
        <v>550051369</v>
      </c>
    </row>
    <row r="23" spans="1:8" x14ac:dyDescent="0.15">
      <c r="A23" s="7" t="s">
        <v>26</v>
      </c>
      <c r="B23" s="2">
        <v>161474178398</v>
      </c>
      <c r="C23" s="2">
        <v>2272899582</v>
      </c>
      <c r="D23" s="2">
        <v>158189334</v>
      </c>
      <c r="E23" s="2">
        <v>163588888646</v>
      </c>
      <c r="F23" s="2">
        <v>70096507322</v>
      </c>
      <c r="G23" s="2">
        <v>2860325946</v>
      </c>
      <c r="H23" s="2">
        <v>93492381324</v>
      </c>
    </row>
  </sheetData>
  <mergeCells count="1">
    <mergeCell ref="A1:H1"/>
  </mergeCells>
  <phoneticPr fontId="5"/>
  <pageMargins left="0.39370078740157483" right="0.39370078740157483" top="0.78740157480314965" bottom="0.39370078740157483" header="0.19685039370078741" footer="0.19685039370078741"/>
  <pageSetup paperSize="9" scale="90" fitToHeight="0" orientation="landscape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F16" sqref="F16"/>
    </sheetView>
  </sheetViews>
  <sheetFormatPr defaultColWidth="8.875" defaultRowHeight="11.25" x14ac:dyDescent="0.15"/>
  <cols>
    <col min="1" max="1" width="30.875" style="5" customWidth="1"/>
    <col min="2" max="11" width="15.875" style="5" customWidth="1"/>
    <col min="12" max="16384" width="8.875" style="5"/>
  </cols>
  <sheetData>
    <row r="1" spans="1:9" ht="21" x14ac:dyDescent="0.15">
      <c r="A1" s="8" t="s">
        <v>27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4" t="s">
        <v>2</v>
      </c>
    </row>
    <row r="3" spans="1:9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4" t="s">
        <v>4</v>
      </c>
    </row>
    <row r="5" spans="1:9" ht="22.5" x14ac:dyDescent="0.15">
      <c r="A5" s="6" t="s">
        <v>5</v>
      </c>
      <c r="B5" s="3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33</v>
      </c>
      <c r="H5" s="6" t="s">
        <v>34</v>
      </c>
      <c r="I5" s="6" t="s">
        <v>26</v>
      </c>
    </row>
    <row r="6" spans="1:9" x14ac:dyDescent="0.15">
      <c r="A6" s="7" t="s">
        <v>13</v>
      </c>
      <c r="B6" s="2">
        <v>1318852746</v>
      </c>
      <c r="C6" s="2">
        <v>19116604695</v>
      </c>
      <c r="D6" s="2">
        <v>3543688921</v>
      </c>
      <c r="E6" s="2">
        <v>8390218886</v>
      </c>
      <c r="F6" s="2">
        <v>50029434</v>
      </c>
      <c r="G6" s="2">
        <v>330964102</v>
      </c>
      <c r="H6" s="2">
        <v>3167151290</v>
      </c>
      <c r="I6" s="2">
        <v>35917510074</v>
      </c>
    </row>
    <row r="7" spans="1:9" x14ac:dyDescent="0.15">
      <c r="A7" s="7" t="s">
        <v>14</v>
      </c>
      <c r="B7" s="2">
        <v>74989380</v>
      </c>
      <c r="C7" s="2">
        <v>13369058076</v>
      </c>
      <c r="D7" s="2">
        <v>1738932210</v>
      </c>
      <c r="E7" s="2">
        <v>3808144289</v>
      </c>
      <c r="F7" s="2">
        <v>12604164</v>
      </c>
      <c r="G7" s="2">
        <v>201232749</v>
      </c>
      <c r="H7" s="2">
        <v>987015675</v>
      </c>
      <c r="I7" s="2">
        <v>20191976543</v>
      </c>
    </row>
    <row r="8" spans="1:9" x14ac:dyDescent="0.15">
      <c r="A8" s="7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  <c r="I8" s="2" t="s">
        <v>15</v>
      </c>
    </row>
    <row r="9" spans="1:9" x14ac:dyDescent="0.15">
      <c r="A9" s="7" t="s">
        <v>17</v>
      </c>
      <c r="B9" s="2">
        <v>1229196947</v>
      </c>
      <c r="C9" s="2">
        <v>5269995188</v>
      </c>
      <c r="D9" s="2">
        <v>1614997735</v>
      </c>
      <c r="E9" s="2">
        <v>3562566541</v>
      </c>
      <c r="F9" s="2">
        <v>32065542</v>
      </c>
      <c r="G9" s="2">
        <v>111438213</v>
      </c>
      <c r="H9" s="2">
        <v>2058085057</v>
      </c>
      <c r="I9" s="2">
        <v>13878345223</v>
      </c>
    </row>
    <row r="10" spans="1:9" x14ac:dyDescent="0.15">
      <c r="A10" s="7" t="s">
        <v>18</v>
      </c>
      <c r="B10" s="2">
        <v>10778419</v>
      </c>
      <c r="C10" s="2">
        <v>382610968</v>
      </c>
      <c r="D10" s="2">
        <v>189758976</v>
      </c>
      <c r="E10" s="2">
        <v>749142056</v>
      </c>
      <c r="F10" s="2">
        <v>5359728</v>
      </c>
      <c r="G10" s="2">
        <v>18293140</v>
      </c>
      <c r="H10" s="2">
        <v>100223142</v>
      </c>
      <c r="I10" s="2">
        <v>1456166429</v>
      </c>
    </row>
    <row r="11" spans="1:9" x14ac:dyDescent="0.15">
      <c r="A11" s="7" t="s">
        <v>19</v>
      </c>
      <c r="B11" s="2" t="s">
        <v>15</v>
      </c>
      <c r="C11" s="2" t="s">
        <v>15</v>
      </c>
      <c r="D11" s="2" t="s">
        <v>15</v>
      </c>
      <c r="E11" s="2" t="s">
        <v>15</v>
      </c>
      <c r="F11" s="2" t="s">
        <v>15</v>
      </c>
      <c r="G11" s="2" t="s">
        <v>15</v>
      </c>
      <c r="H11" s="2" t="s">
        <v>15</v>
      </c>
      <c r="I11" s="2" t="s">
        <v>15</v>
      </c>
    </row>
    <row r="12" spans="1:9" x14ac:dyDescent="0.15">
      <c r="A12" s="7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  <c r="I12" s="2" t="s">
        <v>15</v>
      </c>
    </row>
    <row r="13" spans="1:9" x14ac:dyDescent="0.15">
      <c r="A13" s="7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  <c r="I13" s="2" t="s">
        <v>15</v>
      </c>
    </row>
    <row r="14" spans="1:9" x14ac:dyDescent="0.15">
      <c r="A14" s="7" t="s">
        <v>22</v>
      </c>
      <c r="B14" s="2" t="s">
        <v>15</v>
      </c>
      <c r="C14" s="2">
        <v>63776203</v>
      </c>
      <c r="D14" s="2" t="s">
        <v>15</v>
      </c>
      <c r="E14" s="2" t="s">
        <v>15</v>
      </c>
      <c r="F14" s="2" t="s">
        <v>15</v>
      </c>
      <c r="G14" s="2" t="s">
        <v>15</v>
      </c>
      <c r="H14" s="2">
        <v>20488216</v>
      </c>
      <c r="I14" s="2">
        <v>84264419</v>
      </c>
    </row>
    <row r="15" spans="1:9" x14ac:dyDescent="0.15">
      <c r="A15" s="7" t="s">
        <v>23</v>
      </c>
      <c r="B15" s="2">
        <v>3888000</v>
      </c>
      <c r="C15" s="2">
        <v>31164260</v>
      </c>
      <c r="D15" s="2" t="s">
        <v>15</v>
      </c>
      <c r="E15" s="2">
        <v>270366000</v>
      </c>
      <c r="F15" s="2" t="s">
        <v>15</v>
      </c>
      <c r="G15" s="2" t="s">
        <v>15</v>
      </c>
      <c r="H15" s="2">
        <v>1339200</v>
      </c>
      <c r="I15" s="2">
        <v>306757460</v>
      </c>
    </row>
    <row r="16" spans="1:9" x14ac:dyDescent="0.15">
      <c r="A16" s="7" t="s">
        <v>24</v>
      </c>
      <c r="B16" s="2">
        <v>56212164943</v>
      </c>
      <c r="C16" s="2" t="s">
        <v>15</v>
      </c>
      <c r="D16" s="2">
        <v>5234835</v>
      </c>
      <c r="E16" s="2">
        <v>6128601</v>
      </c>
      <c r="F16" s="2">
        <v>595469549</v>
      </c>
      <c r="G16" s="2">
        <v>161746103</v>
      </c>
      <c r="H16" s="2">
        <v>44075850</v>
      </c>
      <c r="I16" s="2">
        <v>57024819881</v>
      </c>
    </row>
    <row r="17" spans="1:9" x14ac:dyDescent="0.15">
      <c r="A17" s="7" t="s">
        <v>14</v>
      </c>
      <c r="B17" s="2">
        <v>20438907569</v>
      </c>
      <c r="C17" s="2" t="s">
        <v>15</v>
      </c>
      <c r="D17" s="2" t="s">
        <v>15</v>
      </c>
      <c r="E17" s="2" t="s">
        <v>15</v>
      </c>
      <c r="F17" s="2">
        <v>364522000</v>
      </c>
      <c r="G17" s="2">
        <v>9535691</v>
      </c>
      <c r="H17" s="2" t="s">
        <v>15</v>
      </c>
      <c r="I17" s="2">
        <v>20812965260</v>
      </c>
    </row>
    <row r="18" spans="1:9" x14ac:dyDescent="0.15">
      <c r="A18" s="7" t="s">
        <v>17</v>
      </c>
      <c r="B18" s="2">
        <v>192677887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  <c r="I18" s="2">
        <v>192677887</v>
      </c>
    </row>
    <row r="19" spans="1:9" x14ac:dyDescent="0.15">
      <c r="A19" s="7" t="s">
        <v>18</v>
      </c>
      <c r="B19" s="2">
        <v>34084535187</v>
      </c>
      <c r="C19" s="2" t="s">
        <v>15</v>
      </c>
      <c r="D19" s="2">
        <v>5234835</v>
      </c>
      <c r="E19" s="2">
        <v>6128601</v>
      </c>
      <c r="F19" s="2">
        <v>215837549</v>
      </c>
      <c r="G19" s="2">
        <v>152210412</v>
      </c>
      <c r="H19" s="2">
        <v>44075850</v>
      </c>
      <c r="I19" s="2">
        <v>34508022434</v>
      </c>
    </row>
    <row r="20" spans="1:9" x14ac:dyDescent="0.15">
      <c r="A20" s="7" t="s">
        <v>22</v>
      </c>
      <c r="B20" s="2" t="s">
        <v>15</v>
      </c>
      <c r="C20" s="2" t="s">
        <v>15</v>
      </c>
      <c r="D20" s="2" t="s">
        <v>15</v>
      </c>
      <c r="E20" s="2" t="s">
        <v>15</v>
      </c>
      <c r="F20" s="2" t="s">
        <v>15</v>
      </c>
      <c r="G20" s="2" t="s">
        <v>15</v>
      </c>
      <c r="H20" s="2" t="s">
        <v>15</v>
      </c>
      <c r="I20" s="2" t="s">
        <v>15</v>
      </c>
    </row>
    <row r="21" spans="1:9" x14ac:dyDescent="0.15">
      <c r="A21" s="7" t="s">
        <v>23</v>
      </c>
      <c r="B21" s="2">
        <v>1496044300</v>
      </c>
      <c r="C21" s="2" t="s">
        <v>15</v>
      </c>
      <c r="D21" s="2" t="s">
        <v>15</v>
      </c>
      <c r="E21" s="2" t="s">
        <v>15</v>
      </c>
      <c r="F21" s="2">
        <v>15110000</v>
      </c>
      <c r="G21" s="2" t="s">
        <v>15</v>
      </c>
      <c r="H21" s="2" t="s">
        <v>15</v>
      </c>
      <c r="I21" s="2">
        <v>1511154300</v>
      </c>
    </row>
    <row r="22" spans="1:9" x14ac:dyDescent="0.15">
      <c r="A22" s="7" t="s">
        <v>25</v>
      </c>
      <c r="B22" s="2">
        <v>689125</v>
      </c>
      <c r="C22" s="2">
        <v>278111131</v>
      </c>
      <c r="D22" s="2">
        <v>6287259</v>
      </c>
      <c r="E22" s="2">
        <v>10623217</v>
      </c>
      <c r="F22" s="2">
        <v>8617241</v>
      </c>
      <c r="G22" s="2">
        <v>155610887</v>
      </c>
      <c r="H22" s="2">
        <v>90112509</v>
      </c>
      <c r="I22" s="2">
        <v>550051369</v>
      </c>
    </row>
    <row r="23" spans="1:9" x14ac:dyDescent="0.15">
      <c r="A23" s="7" t="s">
        <v>26</v>
      </c>
      <c r="B23" s="2">
        <v>57531706814</v>
      </c>
      <c r="C23" s="2">
        <v>19394715826</v>
      </c>
      <c r="D23" s="2">
        <v>3555211015</v>
      </c>
      <c r="E23" s="2">
        <v>8406970704</v>
      </c>
      <c r="F23" s="2">
        <v>654116224</v>
      </c>
      <c r="G23" s="2">
        <v>648321092</v>
      </c>
      <c r="H23" s="2">
        <v>3301339649</v>
      </c>
      <c r="I23" s="2">
        <v>93492381324</v>
      </c>
    </row>
  </sheetData>
  <mergeCells count="1">
    <mergeCell ref="A1:I1"/>
  </mergeCells>
  <phoneticPr fontId="5"/>
  <pageMargins left="0.39370078740157483" right="0.39370078740157483" top="0.78740157480314965" bottom="0.39370078740157483" header="0.19685039370078741" footer="0.19685039370078741"/>
  <pageSetup paperSize="9" scale="81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E17" sqref="E17"/>
    </sheetView>
  </sheetViews>
  <sheetFormatPr defaultColWidth="7.75" defaultRowHeight="15.75" x14ac:dyDescent="0.35"/>
  <cols>
    <col min="1" max="1" width="27" style="10" customWidth="1"/>
    <col min="2" max="3" width="17.375" style="10" customWidth="1"/>
    <col min="4" max="16384" width="7.75" style="10"/>
  </cols>
  <sheetData>
    <row r="1" spans="1:3" ht="30" x14ac:dyDescent="0.6">
      <c r="A1" s="9" t="s">
        <v>35</v>
      </c>
    </row>
    <row r="2" spans="1:3" ht="18.75" x14ac:dyDescent="0.4">
      <c r="A2" s="11" t="s">
        <v>1</v>
      </c>
    </row>
    <row r="3" spans="1:3" ht="18.75" x14ac:dyDescent="0.4">
      <c r="A3" s="11" t="s">
        <v>36</v>
      </c>
    </row>
    <row r="4" spans="1:3" ht="18.75" x14ac:dyDescent="0.4">
      <c r="C4" s="12" t="s">
        <v>37</v>
      </c>
    </row>
    <row r="5" spans="1:3" ht="22.5" customHeight="1" x14ac:dyDescent="0.35">
      <c r="A5" s="13" t="s">
        <v>38</v>
      </c>
      <c r="B5" s="13" t="s">
        <v>39</v>
      </c>
      <c r="C5" s="13" t="s">
        <v>40</v>
      </c>
    </row>
    <row r="6" spans="1:3" ht="18" customHeight="1" x14ac:dyDescent="0.35">
      <c r="A6" s="14" t="s">
        <v>41</v>
      </c>
      <c r="B6" s="15"/>
      <c r="C6" s="15"/>
    </row>
    <row r="7" spans="1:3" ht="18" customHeight="1" x14ac:dyDescent="0.35">
      <c r="A7" s="14"/>
      <c r="B7" s="15"/>
      <c r="C7" s="15"/>
    </row>
    <row r="8" spans="1:3" ht="18" customHeight="1" thickBot="1" x14ac:dyDescent="0.4">
      <c r="A8" s="16" t="s">
        <v>42</v>
      </c>
      <c r="B8" s="17"/>
      <c r="C8" s="17"/>
    </row>
    <row r="9" spans="1:3" ht="18" customHeight="1" thickTop="1" x14ac:dyDescent="0.35">
      <c r="A9" s="14" t="s">
        <v>43</v>
      </c>
      <c r="B9" s="15"/>
      <c r="C9" s="15"/>
    </row>
    <row r="10" spans="1:3" ht="18" customHeight="1" x14ac:dyDescent="0.35">
      <c r="A10" s="14" t="s">
        <v>44</v>
      </c>
      <c r="B10" s="15">
        <v>25077586</v>
      </c>
      <c r="C10" s="15">
        <v>0</v>
      </c>
    </row>
    <row r="11" spans="1:3" ht="18" customHeight="1" x14ac:dyDescent="0.35">
      <c r="A11" s="14" t="s">
        <v>45</v>
      </c>
      <c r="B11" s="15">
        <v>531600</v>
      </c>
      <c r="C11" s="15">
        <v>0</v>
      </c>
    </row>
    <row r="12" spans="1:3" ht="18" customHeight="1" x14ac:dyDescent="0.35">
      <c r="A12" s="14" t="s">
        <v>46</v>
      </c>
      <c r="B12" s="15">
        <v>51267770</v>
      </c>
      <c r="C12" s="15">
        <v>0</v>
      </c>
    </row>
    <row r="13" spans="1:3" ht="18" customHeight="1" x14ac:dyDescent="0.35">
      <c r="A13" s="14" t="s">
        <v>47</v>
      </c>
      <c r="B13" s="15">
        <v>1117100</v>
      </c>
      <c r="C13" s="15">
        <v>0</v>
      </c>
    </row>
    <row r="14" spans="1:3" ht="18" customHeight="1" x14ac:dyDescent="0.35">
      <c r="A14" s="14" t="s">
        <v>48</v>
      </c>
      <c r="B14" s="15">
        <v>0</v>
      </c>
      <c r="C14" s="15">
        <v>0</v>
      </c>
    </row>
    <row r="15" spans="1:3" ht="18" customHeight="1" x14ac:dyDescent="0.35">
      <c r="A15" s="14" t="s">
        <v>49</v>
      </c>
      <c r="B15" s="15">
        <v>2563530</v>
      </c>
      <c r="C15" s="15">
        <v>0</v>
      </c>
    </row>
    <row r="16" spans="1:3" ht="18" customHeight="1" x14ac:dyDescent="0.35">
      <c r="A16" s="14" t="s">
        <v>50</v>
      </c>
      <c r="B16" s="15">
        <v>291060</v>
      </c>
      <c r="C16" s="15">
        <v>0</v>
      </c>
    </row>
    <row r="17" spans="1:3" ht="18" customHeight="1" x14ac:dyDescent="0.35">
      <c r="A17" s="14"/>
      <c r="B17" s="15"/>
      <c r="C17" s="15"/>
    </row>
    <row r="18" spans="1:3" ht="18" customHeight="1" x14ac:dyDescent="0.35">
      <c r="A18" s="14" t="s">
        <v>51</v>
      </c>
      <c r="B18" s="15">
        <v>54300</v>
      </c>
      <c r="C18" s="15">
        <v>0</v>
      </c>
    </row>
    <row r="19" spans="1:3" ht="18" customHeight="1" x14ac:dyDescent="0.35">
      <c r="A19" s="14" t="s">
        <v>52</v>
      </c>
      <c r="B19" s="15">
        <v>121372</v>
      </c>
      <c r="C19" s="15">
        <v>0</v>
      </c>
    </row>
    <row r="20" spans="1:3" ht="18" customHeight="1" x14ac:dyDescent="0.35">
      <c r="A20" s="14"/>
      <c r="B20" s="15"/>
      <c r="C20" s="15"/>
    </row>
    <row r="21" spans="1:3" ht="18" customHeight="1" thickBot="1" x14ac:dyDescent="0.4">
      <c r="A21" s="16" t="s">
        <v>42</v>
      </c>
      <c r="B21" s="17">
        <f>SUM(B10:B20)</f>
        <v>81024318</v>
      </c>
      <c r="C21" s="17">
        <f>SUM(C10:C20)</f>
        <v>0</v>
      </c>
    </row>
    <row r="22" spans="1:3" ht="18" customHeight="1" thickTop="1" x14ac:dyDescent="0.35">
      <c r="A22" s="18" t="s">
        <v>26</v>
      </c>
      <c r="B22" s="15">
        <f>B8+B21</f>
        <v>81024318</v>
      </c>
      <c r="C22" s="15">
        <f>C8+C21</f>
        <v>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B38" sqref="B38"/>
    </sheetView>
  </sheetViews>
  <sheetFormatPr defaultColWidth="7.75" defaultRowHeight="15.75" x14ac:dyDescent="0.35"/>
  <cols>
    <col min="1" max="1" width="22.625" style="10" customWidth="1"/>
    <col min="2" max="2" width="33.375" style="10" bestFit="1" customWidth="1"/>
    <col min="3" max="3" width="14.75" style="19" customWidth="1"/>
    <col min="4" max="5" width="14.75" style="10" customWidth="1"/>
    <col min="6" max="6" width="13.5" style="10" customWidth="1"/>
    <col min="7" max="16384" width="7.75" style="10"/>
  </cols>
  <sheetData>
    <row r="1" spans="1:6" ht="30" x14ac:dyDescent="0.6">
      <c r="A1" s="9" t="s">
        <v>53</v>
      </c>
    </row>
    <row r="2" spans="1:6" ht="18.75" x14ac:dyDescent="0.4">
      <c r="A2" s="11" t="s">
        <v>1</v>
      </c>
    </row>
    <row r="3" spans="1:6" ht="18.75" x14ac:dyDescent="0.4">
      <c r="A3" s="11" t="s">
        <v>54</v>
      </c>
    </row>
    <row r="4" spans="1:6" ht="18.75" x14ac:dyDescent="0.4">
      <c r="E4" s="12" t="s">
        <v>37</v>
      </c>
    </row>
    <row r="5" spans="1:6" ht="22.5" customHeight="1" x14ac:dyDescent="0.35">
      <c r="A5" s="13" t="s">
        <v>5</v>
      </c>
      <c r="B5" s="13" t="s">
        <v>55</v>
      </c>
      <c r="C5" s="13" t="s">
        <v>56</v>
      </c>
      <c r="D5" s="13" t="s">
        <v>57</v>
      </c>
      <c r="E5" s="13" t="s">
        <v>58</v>
      </c>
    </row>
    <row r="6" spans="1:6" ht="18" customHeight="1" x14ac:dyDescent="0.35">
      <c r="A6" s="20" t="s">
        <v>59</v>
      </c>
      <c r="B6" s="14" t="s">
        <v>60</v>
      </c>
      <c r="C6" s="18"/>
      <c r="D6" s="15">
        <v>20506500</v>
      </c>
      <c r="E6" s="18" t="s">
        <v>61</v>
      </c>
    </row>
    <row r="7" spans="1:6" ht="18" customHeight="1" x14ac:dyDescent="0.35">
      <c r="A7" s="20"/>
      <c r="B7" s="14" t="s">
        <v>62</v>
      </c>
      <c r="C7" s="18"/>
      <c r="D7" s="15">
        <v>16301000</v>
      </c>
      <c r="E7" s="18"/>
    </row>
    <row r="8" spans="1:6" ht="18" customHeight="1" x14ac:dyDescent="0.35">
      <c r="A8" s="21"/>
      <c r="B8" s="14"/>
      <c r="C8" s="18"/>
      <c r="D8" s="15"/>
      <c r="E8" s="15"/>
    </row>
    <row r="9" spans="1:6" ht="18" customHeight="1" x14ac:dyDescent="0.35">
      <c r="A9" s="22"/>
      <c r="B9" s="18" t="s">
        <v>63</v>
      </c>
      <c r="C9" s="23"/>
      <c r="D9" s="15">
        <f>SUM(D6:D8)</f>
        <v>36807500</v>
      </c>
      <c r="E9" s="23"/>
      <c r="F9" s="24"/>
    </row>
    <row r="10" spans="1:6" ht="18" customHeight="1" x14ac:dyDescent="0.35">
      <c r="A10" s="25" t="s">
        <v>64</v>
      </c>
      <c r="B10" s="14" t="s">
        <v>65</v>
      </c>
      <c r="C10" s="18" t="s">
        <v>66</v>
      </c>
      <c r="D10" s="15">
        <v>701700000</v>
      </c>
      <c r="E10" s="18" t="s">
        <v>67</v>
      </c>
    </row>
    <row r="11" spans="1:6" ht="18" customHeight="1" x14ac:dyDescent="0.35">
      <c r="A11" s="26"/>
      <c r="B11" s="14" t="s">
        <v>68</v>
      </c>
      <c r="C11" s="18" t="s">
        <v>69</v>
      </c>
      <c r="D11" s="15">
        <v>562732946</v>
      </c>
      <c r="E11" s="18" t="s">
        <v>70</v>
      </c>
    </row>
    <row r="12" spans="1:6" ht="18" customHeight="1" x14ac:dyDescent="0.35">
      <c r="A12" s="26"/>
      <c r="B12" s="14" t="s">
        <v>71</v>
      </c>
      <c r="C12" s="18" t="s">
        <v>66</v>
      </c>
      <c r="D12" s="15">
        <v>203800000</v>
      </c>
      <c r="E12" s="18" t="s">
        <v>72</v>
      </c>
    </row>
    <row r="13" spans="1:6" ht="18" customHeight="1" x14ac:dyDescent="0.35">
      <c r="A13" s="26"/>
      <c r="B13" s="14" t="s">
        <v>73</v>
      </c>
      <c r="C13" s="18" t="s">
        <v>74</v>
      </c>
      <c r="D13" s="15">
        <v>149865116</v>
      </c>
      <c r="E13" s="18" t="s">
        <v>72</v>
      </c>
    </row>
    <row r="14" spans="1:6" ht="18" customHeight="1" x14ac:dyDescent="0.35">
      <c r="A14" s="26"/>
      <c r="B14" s="14" t="s">
        <v>75</v>
      </c>
      <c r="C14" s="18" t="s">
        <v>76</v>
      </c>
      <c r="D14" s="15">
        <v>130963000</v>
      </c>
      <c r="E14" s="18" t="s">
        <v>77</v>
      </c>
    </row>
    <row r="15" spans="1:6" ht="18" customHeight="1" x14ac:dyDescent="0.35">
      <c r="A15" s="26"/>
      <c r="B15" s="14" t="s">
        <v>78</v>
      </c>
      <c r="C15" s="18" t="s">
        <v>76</v>
      </c>
      <c r="D15" s="15">
        <v>67177000</v>
      </c>
      <c r="E15" s="18" t="s">
        <v>79</v>
      </c>
    </row>
    <row r="16" spans="1:6" ht="18" customHeight="1" x14ac:dyDescent="0.35">
      <c r="A16" s="26"/>
      <c r="B16" s="14" t="s">
        <v>80</v>
      </c>
      <c r="C16" s="18" t="s">
        <v>81</v>
      </c>
      <c r="D16" s="15">
        <v>51168000</v>
      </c>
      <c r="E16" s="18" t="s">
        <v>72</v>
      </c>
    </row>
    <row r="17" spans="1:5" ht="18" customHeight="1" x14ac:dyDescent="0.35">
      <c r="A17" s="26"/>
      <c r="B17" s="14" t="s">
        <v>82</v>
      </c>
      <c r="C17" s="18" t="s">
        <v>83</v>
      </c>
      <c r="D17" s="15">
        <v>34500000</v>
      </c>
      <c r="E17" s="18" t="s">
        <v>72</v>
      </c>
    </row>
    <row r="18" spans="1:5" ht="18" customHeight="1" x14ac:dyDescent="0.35">
      <c r="A18" s="26"/>
      <c r="B18" s="27" t="s">
        <v>84</v>
      </c>
      <c r="C18" s="28" t="s">
        <v>85</v>
      </c>
      <c r="D18" s="29">
        <v>32117000</v>
      </c>
      <c r="E18" s="28" t="s">
        <v>86</v>
      </c>
    </row>
    <row r="19" spans="1:5" ht="18" customHeight="1" x14ac:dyDescent="0.35">
      <c r="A19" s="26"/>
      <c r="B19" s="27" t="s">
        <v>87</v>
      </c>
      <c r="C19" s="28" t="s">
        <v>66</v>
      </c>
      <c r="D19" s="29">
        <v>30072400</v>
      </c>
      <c r="E19" s="28" t="s">
        <v>86</v>
      </c>
    </row>
    <row r="20" spans="1:5" ht="18" customHeight="1" x14ac:dyDescent="0.35">
      <c r="A20" s="26"/>
      <c r="B20" s="27" t="s">
        <v>88</v>
      </c>
      <c r="C20" s="28" t="s">
        <v>83</v>
      </c>
      <c r="D20" s="29">
        <v>19579743</v>
      </c>
      <c r="E20" s="28" t="s">
        <v>89</v>
      </c>
    </row>
    <row r="21" spans="1:5" ht="18" customHeight="1" x14ac:dyDescent="0.35">
      <c r="A21" s="26"/>
      <c r="B21" s="27" t="s">
        <v>90</v>
      </c>
      <c r="C21" s="28" t="s">
        <v>76</v>
      </c>
      <c r="D21" s="29">
        <v>19281000</v>
      </c>
      <c r="E21" s="28" t="s">
        <v>77</v>
      </c>
    </row>
    <row r="22" spans="1:5" ht="18" customHeight="1" x14ac:dyDescent="0.35">
      <c r="A22" s="26"/>
      <c r="B22" s="27" t="s">
        <v>91</v>
      </c>
      <c r="C22" s="28" t="s">
        <v>66</v>
      </c>
      <c r="D22" s="29">
        <v>17999466</v>
      </c>
      <c r="E22" s="28" t="s">
        <v>89</v>
      </c>
    </row>
    <row r="23" spans="1:5" ht="18" customHeight="1" x14ac:dyDescent="0.35">
      <c r="A23" s="26"/>
      <c r="B23" s="27" t="s">
        <v>92</v>
      </c>
      <c r="C23" s="28" t="s">
        <v>66</v>
      </c>
      <c r="D23" s="29">
        <v>16200000</v>
      </c>
      <c r="E23" s="28" t="s">
        <v>72</v>
      </c>
    </row>
    <row r="24" spans="1:5" ht="18" customHeight="1" x14ac:dyDescent="0.35">
      <c r="A24" s="26"/>
      <c r="B24" s="27" t="s">
        <v>93</v>
      </c>
      <c r="C24" s="18" t="s">
        <v>83</v>
      </c>
      <c r="D24" s="15">
        <v>16024065</v>
      </c>
      <c r="E24" s="18" t="s">
        <v>89</v>
      </c>
    </row>
    <row r="25" spans="1:5" ht="18" customHeight="1" x14ac:dyDescent="0.35">
      <c r="A25" s="26"/>
      <c r="B25" s="27" t="s">
        <v>94</v>
      </c>
      <c r="C25" s="28" t="s">
        <v>95</v>
      </c>
      <c r="D25" s="29">
        <v>14700000</v>
      </c>
      <c r="E25" s="28" t="s">
        <v>89</v>
      </c>
    </row>
    <row r="26" spans="1:5" ht="18" customHeight="1" x14ac:dyDescent="0.35">
      <c r="A26" s="26"/>
      <c r="B26" s="27" t="s">
        <v>96</v>
      </c>
      <c r="C26" s="28"/>
      <c r="D26" s="29">
        <v>14079200</v>
      </c>
      <c r="E26" s="28" t="s">
        <v>67</v>
      </c>
    </row>
    <row r="27" spans="1:5" ht="18" customHeight="1" x14ac:dyDescent="0.35">
      <c r="A27" s="26"/>
      <c r="B27" s="27" t="s">
        <v>97</v>
      </c>
      <c r="C27" s="28" t="s">
        <v>66</v>
      </c>
      <c r="D27" s="29">
        <v>13882000</v>
      </c>
      <c r="E27" s="28" t="s">
        <v>72</v>
      </c>
    </row>
    <row r="28" spans="1:5" ht="18" customHeight="1" x14ac:dyDescent="0.35">
      <c r="A28" s="26"/>
      <c r="B28" s="27" t="s">
        <v>98</v>
      </c>
      <c r="C28" s="28" t="s">
        <v>66</v>
      </c>
      <c r="D28" s="29">
        <v>13500000</v>
      </c>
      <c r="E28" s="28" t="s">
        <v>89</v>
      </c>
    </row>
    <row r="29" spans="1:5" ht="18" customHeight="1" x14ac:dyDescent="0.35">
      <c r="A29" s="26"/>
      <c r="B29" s="27" t="s">
        <v>99</v>
      </c>
      <c r="C29" s="28" t="s">
        <v>100</v>
      </c>
      <c r="D29" s="29">
        <v>12715000</v>
      </c>
      <c r="E29" s="28" t="s">
        <v>72</v>
      </c>
    </row>
    <row r="30" spans="1:5" ht="18" customHeight="1" x14ac:dyDescent="0.35">
      <c r="A30" s="26"/>
      <c r="B30" s="27" t="s">
        <v>101</v>
      </c>
      <c r="C30" s="28" t="s">
        <v>66</v>
      </c>
      <c r="D30" s="29">
        <v>12000000</v>
      </c>
      <c r="E30" s="28" t="s">
        <v>79</v>
      </c>
    </row>
    <row r="31" spans="1:5" ht="18" customHeight="1" x14ac:dyDescent="0.35">
      <c r="A31" s="26"/>
      <c r="B31" s="27" t="s">
        <v>102</v>
      </c>
      <c r="C31" s="28"/>
      <c r="D31" s="29">
        <v>232099890</v>
      </c>
      <c r="E31" s="28" t="s">
        <v>102</v>
      </c>
    </row>
    <row r="32" spans="1:5" ht="18" customHeight="1" x14ac:dyDescent="0.35">
      <c r="A32" s="26"/>
      <c r="B32" s="30"/>
      <c r="C32" s="31"/>
      <c r="D32" s="32"/>
      <c r="E32" s="31"/>
    </row>
    <row r="33" spans="1:5" ht="18" customHeight="1" x14ac:dyDescent="0.35">
      <c r="A33" s="33"/>
      <c r="B33" s="14"/>
      <c r="C33" s="18"/>
      <c r="D33" s="15"/>
      <c r="E33" s="18"/>
    </row>
    <row r="34" spans="1:5" ht="18" customHeight="1" x14ac:dyDescent="0.35">
      <c r="A34" s="34"/>
      <c r="B34" s="18" t="s">
        <v>63</v>
      </c>
      <c r="C34" s="23"/>
      <c r="D34" s="15">
        <f>SUM(D10:D33)</f>
        <v>2366155826</v>
      </c>
      <c r="E34" s="23"/>
    </row>
    <row r="35" spans="1:5" ht="18" customHeight="1" x14ac:dyDescent="0.35">
      <c r="A35" s="18" t="s">
        <v>26</v>
      </c>
      <c r="B35" s="23"/>
      <c r="C35" s="23"/>
      <c r="D35" s="15">
        <f>D9+D34</f>
        <v>2402963326</v>
      </c>
      <c r="E35" s="23"/>
    </row>
  </sheetData>
  <mergeCells count="2">
    <mergeCell ref="A6:A9"/>
    <mergeCell ref="A10:A33"/>
  </mergeCells>
  <phoneticPr fontId="5"/>
  <pageMargins left="0.39370078740157483" right="0.39370078740157483" top="0.39370078740157483" bottom="0.39370078740157483" header="0.19685039370078741" footer="0.19685039370078741"/>
  <pageSetup paperSize="9" scale="95" orientation="landscape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9" sqref="F9"/>
    </sheetView>
  </sheetViews>
  <sheetFormatPr defaultColWidth="7.75" defaultRowHeight="15.75" x14ac:dyDescent="0.35"/>
  <cols>
    <col min="1" max="1" width="27" style="10" customWidth="1"/>
    <col min="2" max="3" width="17.375" style="10" customWidth="1"/>
    <col min="4" max="16384" width="7.75" style="10"/>
  </cols>
  <sheetData>
    <row r="1" spans="1:3" ht="30" x14ac:dyDescent="0.6">
      <c r="A1" s="9" t="s">
        <v>103</v>
      </c>
    </row>
    <row r="2" spans="1:3" ht="18.75" x14ac:dyDescent="0.4">
      <c r="A2" s="11" t="s">
        <v>1</v>
      </c>
    </row>
    <row r="3" spans="1:3" ht="18.75" x14ac:dyDescent="0.4">
      <c r="A3" s="11" t="s">
        <v>36</v>
      </c>
    </row>
    <row r="4" spans="1:3" ht="18.75" x14ac:dyDescent="0.4">
      <c r="C4" s="12" t="s">
        <v>37</v>
      </c>
    </row>
    <row r="5" spans="1:3" ht="22.5" customHeight="1" x14ac:dyDescent="0.35">
      <c r="A5" s="13" t="s">
        <v>38</v>
      </c>
      <c r="B5" s="13" t="s">
        <v>39</v>
      </c>
      <c r="C5" s="13" t="s">
        <v>40</v>
      </c>
    </row>
    <row r="6" spans="1:3" ht="18" customHeight="1" x14ac:dyDescent="0.35">
      <c r="A6" s="14" t="s">
        <v>41</v>
      </c>
      <c r="B6" s="15"/>
      <c r="C6" s="15"/>
    </row>
    <row r="7" spans="1:3" ht="18" customHeight="1" x14ac:dyDescent="0.35">
      <c r="A7" s="14"/>
      <c r="B7" s="15"/>
      <c r="C7" s="15"/>
    </row>
    <row r="8" spans="1:3" ht="18" customHeight="1" thickBot="1" x14ac:dyDescent="0.4">
      <c r="A8" s="16" t="s">
        <v>42</v>
      </c>
      <c r="B8" s="17"/>
      <c r="C8" s="17"/>
    </row>
    <row r="9" spans="1:3" ht="18" customHeight="1" thickTop="1" x14ac:dyDescent="0.35">
      <c r="A9" s="14" t="s">
        <v>43</v>
      </c>
      <c r="B9" s="15"/>
      <c r="C9" s="15"/>
    </row>
    <row r="10" spans="1:3" ht="18" customHeight="1" x14ac:dyDescent="0.35">
      <c r="A10" s="14" t="s">
        <v>44</v>
      </c>
      <c r="B10" s="15">
        <v>53960909</v>
      </c>
      <c r="C10" s="15">
        <v>7042330</v>
      </c>
    </row>
    <row r="11" spans="1:3" ht="18" customHeight="1" x14ac:dyDescent="0.35">
      <c r="A11" s="14" t="s">
        <v>45</v>
      </c>
      <c r="B11" s="15">
        <v>1539100</v>
      </c>
      <c r="C11" s="15">
        <v>91939</v>
      </c>
    </row>
    <row r="12" spans="1:3" ht="18" customHeight="1" x14ac:dyDescent="0.35">
      <c r="A12" s="14" t="s">
        <v>46</v>
      </c>
      <c r="B12" s="15">
        <v>194626504</v>
      </c>
      <c r="C12" s="15">
        <v>4180203</v>
      </c>
    </row>
    <row r="13" spans="1:3" ht="18" customHeight="1" x14ac:dyDescent="0.35">
      <c r="A13" s="14" t="s">
        <v>47</v>
      </c>
      <c r="B13" s="15">
        <v>2552147</v>
      </c>
      <c r="C13" s="15">
        <v>281798</v>
      </c>
    </row>
    <row r="14" spans="1:3" ht="18" customHeight="1" x14ac:dyDescent="0.35">
      <c r="A14" s="14" t="s">
        <v>104</v>
      </c>
      <c r="B14" s="15">
        <v>1737123</v>
      </c>
      <c r="C14" s="15">
        <v>0</v>
      </c>
    </row>
    <row r="15" spans="1:3" ht="18" customHeight="1" x14ac:dyDescent="0.35">
      <c r="A15" s="14" t="s">
        <v>49</v>
      </c>
      <c r="B15" s="15">
        <v>4160969</v>
      </c>
      <c r="C15" s="15">
        <v>490888</v>
      </c>
    </row>
    <row r="16" spans="1:3" ht="18" customHeight="1" x14ac:dyDescent="0.35">
      <c r="A16" s="14" t="s">
        <v>50</v>
      </c>
      <c r="B16" s="15">
        <v>1086680</v>
      </c>
      <c r="C16" s="15">
        <v>0</v>
      </c>
    </row>
    <row r="17" spans="1:3" ht="18" customHeight="1" x14ac:dyDescent="0.35">
      <c r="A17" s="14"/>
      <c r="B17" s="15"/>
      <c r="C17" s="15"/>
    </row>
    <row r="18" spans="1:3" ht="18" customHeight="1" x14ac:dyDescent="0.35">
      <c r="A18" s="14"/>
      <c r="B18" s="15"/>
      <c r="C18" s="15"/>
    </row>
    <row r="19" spans="1:3" ht="18" customHeight="1" x14ac:dyDescent="0.35">
      <c r="A19" s="14"/>
      <c r="B19" s="15"/>
      <c r="C19" s="15"/>
    </row>
    <row r="20" spans="1:3" ht="18" customHeight="1" thickBot="1" x14ac:dyDescent="0.4">
      <c r="A20" s="16" t="s">
        <v>42</v>
      </c>
      <c r="B20" s="17">
        <f>SUM(B10:B19)</f>
        <v>259663432</v>
      </c>
      <c r="C20" s="17">
        <f>SUM(C10:C19)</f>
        <v>12087158</v>
      </c>
    </row>
    <row r="21" spans="1:3" ht="18" customHeight="1" thickTop="1" x14ac:dyDescent="0.35">
      <c r="A21" s="18" t="s">
        <v>26</v>
      </c>
      <c r="B21" s="15">
        <f>B8+B20</f>
        <v>259663432</v>
      </c>
      <c r="C21" s="15">
        <f>C8+C20</f>
        <v>12087158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5" sqref="B5"/>
    </sheetView>
  </sheetViews>
  <sheetFormatPr defaultColWidth="7.75" defaultRowHeight="15.75" x14ac:dyDescent="0.35"/>
  <cols>
    <col min="1" max="1" width="20" style="36" customWidth="1"/>
    <col min="2" max="9" width="11.25" style="36" customWidth="1"/>
    <col min="10" max="16384" width="7.75" style="36"/>
  </cols>
  <sheetData>
    <row r="1" spans="1:9" ht="30" x14ac:dyDescent="0.35">
      <c r="A1" s="35" t="s">
        <v>105</v>
      </c>
      <c r="B1" s="35"/>
      <c r="C1" s="35"/>
      <c r="D1" s="35"/>
      <c r="E1" s="35"/>
      <c r="F1" s="35"/>
      <c r="G1" s="35"/>
      <c r="H1" s="35"/>
      <c r="I1" s="35"/>
    </row>
    <row r="2" spans="1:9" ht="18.75" x14ac:dyDescent="0.4">
      <c r="A2" t="s">
        <v>1</v>
      </c>
      <c r="B2"/>
      <c r="C2"/>
      <c r="D2"/>
      <c r="E2"/>
      <c r="F2"/>
      <c r="G2"/>
      <c r="H2"/>
      <c r="I2" s="37" t="s">
        <v>36</v>
      </c>
    </row>
    <row r="3" spans="1:9" ht="18.75" x14ac:dyDescent="0.4">
      <c r="A3" t="s">
        <v>3</v>
      </c>
      <c r="B3"/>
      <c r="C3"/>
      <c r="D3"/>
      <c r="E3"/>
      <c r="F3"/>
      <c r="G3"/>
      <c r="H3"/>
      <c r="I3" s="37" t="s">
        <v>106</v>
      </c>
    </row>
    <row r="4" spans="1:9" ht="37.5" customHeight="1" x14ac:dyDescent="0.35">
      <c r="A4" s="38" t="s">
        <v>107</v>
      </c>
      <c r="B4" s="39" t="s">
        <v>108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113</v>
      </c>
      <c r="H4" s="39" t="s">
        <v>114</v>
      </c>
      <c r="I4" s="40" t="s">
        <v>115</v>
      </c>
    </row>
    <row r="5" spans="1:9" ht="18" customHeight="1" x14ac:dyDescent="0.35">
      <c r="A5" s="41">
        <f>SUM(B5:H5)</f>
        <v>2530888052</v>
      </c>
      <c r="B5" s="42">
        <v>2421594333</v>
      </c>
      <c r="C5" s="42">
        <v>73088058</v>
      </c>
      <c r="D5" s="42">
        <v>36205661</v>
      </c>
      <c r="E5" s="42">
        <v>0</v>
      </c>
      <c r="F5" s="42">
        <v>0</v>
      </c>
      <c r="G5" s="42">
        <v>0</v>
      </c>
      <c r="H5" s="42">
        <v>0</v>
      </c>
      <c r="I5" s="43">
        <v>5.8999999999999999E-3</v>
      </c>
    </row>
    <row r="6" spans="1:9" x14ac:dyDescent="0.35">
      <c r="A6" s="44"/>
      <c r="B6" s="44"/>
      <c r="C6" s="45"/>
    </row>
    <row r="7" spans="1:9" x14ac:dyDescent="0.35">
      <c r="A7" s="44"/>
      <c r="B7" s="44"/>
    </row>
    <row r="8" spans="1:9" x14ac:dyDescent="0.35">
      <c r="B8" s="44"/>
    </row>
  </sheetData>
  <mergeCells count="1">
    <mergeCell ref="A1:I1"/>
  </mergeCells>
  <phoneticPr fontId="5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F9" sqref="F9"/>
    </sheetView>
  </sheetViews>
  <sheetFormatPr defaultColWidth="7.75" defaultRowHeight="15.75" x14ac:dyDescent="0.35"/>
  <cols>
    <col min="1" max="1" width="20" style="36" customWidth="1"/>
    <col min="2" max="10" width="11.25" style="36" customWidth="1"/>
    <col min="11" max="16384" width="7.75" style="36"/>
  </cols>
  <sheetData>
    <row r="1" spans="1:10" ht="30" x14ac:dyDescent="0.35">
      <c r="A1" s="35" t="s">
        <v>116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4">
      <c r="A2" t="s">
        <v>1</v>
      </c>
      <c r="B2"/>
      <c r="C2"/>
      <c r="D2"/>
      <c r="E2"/>
      <c r="F2"/>
      <c r="G2"/>
      <c r="H2"/>
      <c r="I2"/>
      <c r="J2" s="37" t="s">
        <v>36</v>
      </c>
    </row>
    <row r="3" spans="1:10" ht="18.75" x14ac:dyDescent="0.4">
      <c r="A3" t="s">
        <v>3</v>
      </c>
      <c r="B3"/>
      <c r="C3"/>
      <c r="D3"/>
      <c r="E3"/>
      <c r="F3"/>
      <c r="G3"/>
      <c r="H3"/>
      <c r="I3"/>
      <c r="J3" s="37" t="s">
        <v>117</v>
      </c>
    </row>
    <row r="4" spans="1:10" ht="22.5" customHeight="1" x14ac:dyDescent="0.35">
      <c r="A4" s="38" t="s">
        <v>107</v>
      </c>
      <c r="B4" s="39" t="s">
        <v>118</v>
      </c>
      <c r="C4" s="40" t="s">
        <v>119</v>
      </c>
      <c r="D4" s="40" t="s">
        <v>120</v>
      </c>
      <c r="E4" s="40" t="s">
        <v>121</v>
      </c>
      <c r="F4" s="40" t="s">
        <v>122</v>
      </c>
      <c r="G4" s="40" t="s">
        <v>123</v>
      </c>
      <c r="H4" s="40" t="s">
        <v>124</v>
      </c>
      <c r="I4" s="40" t="s">
        <v>125</v>
      </c>
      <c r="J4" s="39" t="s">
        <v>126</v>
      </c>
    </row>
    <row r="5" spans="1:10" ht="18" customHeight="1" x14ac:dyDescent="0.35">
      <c r="A5" s="41">
        <f>SUM(B5:J5)</f>
        <v>2530888052</v>
      </c>
      <c r="B5" s="42">
        <v>361995746</v>
      </c>
      <c r="C5" s="42">
        <v>359475547</v>
      </c>
      <c r="D5" s="42">
        <v>360517365</v>
      </c>
      <c r="E5" s="42">
        <v>312109544</v>
      </c>
      <c r="F5" s="42">
        <v>263779917</v>
      </c>
      <c r="G5" s="42">
        <v>782441442</v>
      </c>
      <c r="H5" s="42">
        <v>90568491</v>
      </c>
      <c r="I5" s="46"/>
      <c r="J5" s="46"/>
    </row>
    <row r="6" spans="1:10" x14ac:dyDescent="0.35">
      <c r="G6" s="44"/>
    </row>
    <row r="7" spans="1:10" x14ac:dyDescent="0.35">
      <c r="A7" s="45"/>
    </row>
    <row r="8" spans="1:10" x14ac:dyDescent="0.35">
      <c r="A8" s="45"/>
      <c r="G8" s="44"/>
    </row>
    <row r="9" spans="1:10" x14ac:dyDescent="0.35">
      <c r="G9" s="44"/>
    </row>
    <row r="10" spans="1:10" x14ac:dyDescent="0.35">
      <c r="G10" s="44"/>
    </row>
    <row r="12" spans="1:10" x14ac:dyDescent="0.35">
      <c r="A12" s="45"/>
    </row>
  </sheetData>
  <mergeCells count="1">
    <mergeCell ref="A1:J1"/>
  </mergeCells>
  <phoneticPr fontId="5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4" sqref="A4"/>
    </sheetView>
  </sheetViews>
  <sheetFormatPr defaultColWidth="7.75" defaultRowHeight="15.75" x14ac:dyDescent="0.35"/>
  <cols>
    <col min="1" max="1" width="27" style="10" customWidth="1"/>
    <col min="2" max="6" width="17.375" style="10" customWidth="1"/>
    <col min="7" max="16384" width="7.75" style="10"/>
  </cols>
  <sheetData>
    <row r="1" spans="1:6" ht="30" x14ac:dyDescent="0.6">
      <c r="A1" s="9" t="s">
        <v>127</v>
      </c>
    </row>
    <row r="2" spans="1:6" ht="18.75" x14ac:dyDescent="0.4">
      <c r="A2" s="11" t="s">
        <v>1</v>
      </c>
    </row>
    <row r="3" spans="1:6" ht="18.75" x14ac:dyDescent="0.4">
      <c r="A3" s="11" t="s">
        <v>36</v>
      </c>
    </row>
    <row r="4" spans="1:6" ht="18.75" x14ac:dyDescent="0.4">
      <c r="F4" s="12" t="s">
        <v>37</v>
      </c>
    </row>
    <row r="5" spans="1:6" ht="22.5" customHeight="1" x14ac:dyDescent="0.35">
      <c r="A5" s="47" t="s">
        <v>38</v>
      </c>
      <c r="B5" s="47" t="s">
        <v>128</v>
      </c>
      <c r="C5" s="47"/>
      <c r="D5" s="47" t="s">
        <v>129</v>
      </c>
      <c r="E5" s="47"/>
      <c r="F5" s="48" t="s">
        <v>130</v>
      </c>
    </row>
    <row r="6" spans="1:6" ht="22.5" customHeight="1" x14ac:dyDescent="0.35">
      <c r="A6" s="47"/>
      <c r="B6" s="13" t="s">
        <v>39</v>
      </c>
      <c r="C6" s="49" t="s">
        <v>131</v>
      </c>
      <c r="D6" s="13" t="s">
        <v>39</v>
      </c>
      <c r="E6" s="49" t="s">
        <v>131</v>
      </c>
      <c r="F6" s="47"/>
    </row>
    <row r="7" spans="1:6" ht="18" customHeight="1" x14ac:dyDescent="0.35">
      <c r="A7" s="14" t="s">
        <v>132</v>
      </c>
      <c r="B7" s="15">
        <f>78833060-D7</f>
        <v>54998653</v>
      </c>
      <c r="C7" s="15">
        <v>0</v>
      </c>
      <c r="D7" s="15">
        <v>23834407</v>
      </c>
      <c r="E7" s="15">
        <v>0</v>
      </c>
      <c r="F7" s="15"/>
    </row>
    <row r="8" spans="1:6" ht="18" customHeight="1" x14ac:dyDescent="0.35">
      <c r="A8" s="14" t="s">
        <v>133</v>
      </c>
      <c r="B8" s="15">
        <f>2535790-D8</f>
        <v>1781429</v>
      </c>
      <c r="C8" s="15">
        <v>0</v>
      </c>
      <c r="D8" s="15">
        <v>754361</v>
      </c>
      <c r="E8" s="15">
        <v>0</v>
      </c>
      <c r="F8" s="15"/>
    </row>
    <row r="9" spans="1:6" ht="18" customHeight="1" x14ac:dyDescent="0.35">
      <c r="A9" s="14" t="s">
        <v>134</v>
      </c>
      <c r="B9" s="15">
        <f>3400000-D9</f>
        <v>1700000</v>
      </c>
      <c r="C9" s="15">
        <v>0</v>
      </c>
      <c r="D9" s="15">
        <v>1700000</v>
      </c>
      <c r="E9" s="15">
        <v>0</v>
      </c>
      <c r="F9" s="15"/>
    </row>
    <row r="10" spans="1:6" ht="18" customHeight="1" x14ac:dyDescent="0.35">
      <c r="A10" s="14"/>
      <c r="B10" s="15"/>
      <c r="C10" s="15"/>
      <c r="D10" s="15"/>
      <c r="E10" s="15"/>
      <c r="F10" s="15"/>
    </row>
    <row r="11" spans="1:6" ht="18" customHeight="1" x14ac:dyDescent="0.35">
      <c r="A11" s="18" t="s">
        <v>26</v>
      </c>
      <c r="B11" s="15">
        <f>SUM(B7:B10)</f>
        <v>58480082</v>
      </c>
      <c r="C11" s="15"/>
      <c r="D11" s="15">
        <f>SUM(D7:D10)</f>
        <v>26288768</v>
      </c>
      <c r="E11" s="15"/>
      <c r="F11" s="15"/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D5" sqref="D5:D6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16384" width="8.875" style="1"/>
  </cols>
  <sheetData>
    <row r="1" spans="1:6" ht="20.25" customHeight="1" x14ac:dyDescent="0.15">
      <c r="A1" s="8" t="s">
        <v>135</v>
      </c>
      <c r="B1" s="50"/>
      <c r="C1" s="50"/>
      <c r="D1" s="50"/>
      <c r="E1" s="50"/>
      <c r="F1" s="50"/>
    </row>
    <row r="2" spans="1:6" ht="20.25" customHeight="1" x14ac:dyDescent="0.15">
      <c r="A2" s="51" t="s">
        <v>1</v>
      </c>
      <c r="B2" s="51"/>
      <c r="C2" s="51"/>
      <c r="D2" s="51"/>
      <c r="E2" s="51"/>
      <c r="F2" s="52" t="s">
        <v>36</v>
      </c>
    </row>
    <row r="3" spans="1:6" ht="20.25" customHeight="1" x14ac:dyDescent="0.15">
      <c r="A3" s="51" t="s">
        <v>3</v>
      </c>
      <c r="B3" s="51"/>
      <c r="C3" s="51"/>
      <c r="D3" s="51"/>
      <c r="E3" s="51"/>
      <c r="F3" s="52" t="s">
        <v>4</v>
      </c>
    </row>
    <row r="4" spans="1:6" ht="20.25" customHeight="1" x14ac:dyDescent="0.15">
      <c r="A4" s="53" t="s">
        <v>5</v>
      </c>
      <c r="B4" s="54" t="s">
        <v>57</v>
      </c>
      <c r="C4" s="54" t="s">
        <v>136</v>
      </c>
      <c r="D4" s="54"/>
      <c r="E4" s="54"/>
      <c r="F4" s="54"/>
    </row>
    <row r="5" spans="1:6" ht="20.25" customHeight="1" x14ac:dyDescent="0.15">
      <c r="A5" s="53"/>
      <c r="B5" s="54"/>
      <c r="C5" s="54" t="s">
        <v>137</v>
      </c>
      <c r="D5" s="54" t="s">
        <v>138</v>
      </c>
      <c r="E5" s="54" t="s">
        <v>139</v>
      </c>
      <c r="F5" s="54" t="s">
        <v>140</v>
      </c>
    </row>
    <row r="6" spans="1:6" ht="20.25" customHeight="1" thickBot="1" x14ac:dyDescent="0.2">
      <c r="A6" s="55"/>
      <c r="B6" s="56"/>
      <c r="C6" s="56"/>
      <c r="D6" s="56"/>
      <c r="E6" s="56"/>
      <c r="F6" s="56"/>
    </row>
    <row r="7" spans="1:6" ht="20.25" customHeight="1" thickTop="1" x14ac:dyDescent="0.15">
      <c r="A7" s="57" t="s">
        <v>141</v>
      </c>
      <c r="B7" s="58">
        <v>16688546313</v>
      </c>
      <c r="C7" s="58">
        <v>4246567957</v>
      </c>
      <c r="D7" s="58">
        <v>0</v>
      </c>
      <c r="E7" s="58">
        <v>9493818063</v>
      </c>
      <c r="F7" s="58">
        <v>2948160293</v>
      </c>
    </row>
    <row r="8" spans="1:6" ht="20.25" customHeight="1" x14ac:dyDescent="0.15">
      <c r="A8" s="57" t="s">
        <v>142</v>
      </c>
      <c r="B8" s="58">
        <v>2202442580</v>
      </c>
      <c r="C8" s="58">
        <v>477693000</v>
      </c>
      <c r="D8" s="58">
        <v>347000000</v>
      </c>
      <c r="E8" s="58">
        <v>1365803580</v>
      </c>
      <c r="F8" s="58">
        <v>11946000</v>
      </c>
    </row>
    <row r="9" spans="1:6" ht="20.25" customHeight="1" x14ac:dyDescent="0.15">
      <c r="A9" s="57" t="s">
        <v>143</v>
      </c>
      <c r="B9" s="58">
        <v>580594858</v>
      </c>
      <c r="C9" s="58"/>
      <c r="D9" s="58"/>
      <c r="E9" s="58">
        <v>309719937</v>
      </c>
      <c r="F9" s="58">
        <v>270874921</v>
      </c>
    </row>
    <row r="10" spans="1:6" ht="20.25" customHeight="1" thickBot="1" x14ac:dyDescent="0.2">
      <c r="A10" s="59" t="s">
        <v>140</v>
      </c>
      <c r="B10" s="60" t="s">
        <v>15</v>
      </c>
      <c r="C10" s="60" t="s">
        <v>15</v>
      </c>
      <c r="D10" s="60" t="s">
        <v>15</v>
      </c>
      <c r="E10" s="60" t="s">
        <v>15</v>
      </c>
      <c r="F10" s="60">
        <v>0</v>
      </c>
    </row>
    <row r="11" spans="1:6" ht="20.25" customHeight="1" thickTop="1" x14ac:dyDescent="0.15">
      <c r="A11" s="61" t="s">
        <v>26</v>
      </c>
      <c r="B11" s="62">
        <v>19471583751</v>
      </c>
      <c r="C11" s="63">
        <v>4724260957</v>
      </c>
      <c r="D11" s="63">
        <v>347000000</v>
      </c>
      <c r="E11" s="63">
        <v>11169341580</v>
      </c>
      <c r="F11" s="62">
        <v>3230981214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78740157480314965" bottom="0.39370078740157483" header="0.19685039370078741" footer="0.19685039370078741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selection activeCell="B6" sqref="B6:B23"/>
    </sheetView>
  </sheetViews>
  <sheetFormatPr defaultColWidth="7.75" defaultRowHeight="15.75" x14ac:dyDescent="0.35"/>
  <cols>
    <col min="1" max="1" width="25.25" style="10" customWidth="1"/>
    <col min="2" max="3" width="21.75" style="10" customWidth="1"/>
    <col min="4" max="4" width="25.25" style="10" customWidth="1"/>
    <col min="5" max="5" width="21.75" style="10" customWidth="1"/>
    <col min="6" max="6" width="8.25" style="10" bestFit="1" customWidth="1"/>
    <col min="7" max="7" width="8.25" style="10" hidden="1" customWidth="1"/>
    <col min="8" max="8" width="0" style="10" hidden="1" customWidth="1"/>
    <col min="9" max="16384" width="7.75" style="10"/>
  </cols>
  <sheetData>
    <row r="1" spans="1:8" ht="30" x14ac:dyDescent="0.6">
      <c r="A1" s="9" t="s">
        <v>144</v>
      </c>
    </row>
    <row r="2" spans="1:8" ht="18.75" x14ac:dyDescent="0.4">
      <c r="A2" s="11" t="s">
        <v>1</v>
      </c>
    </row>
    <row r="3" spans="1:8" ht="18.75" x14ac:dyDescent="0.4">
      <c r="A3" s="11" t="s">
        <v>145</v>
      </c>
    </row>
    <row r="4" spans="1:8" ht="18.75" x14ac:dyDescent="0.4">
      <c r="E4" s="12" t="s">
        <v>37</v>
      </c>
    </row>
    <row r="5" spans="1:8" ht="22.5" customHeight="1" x14ac:dyDescent="0.35">
      <c r="A5" s="13" t="s">
        <v>146</v>
      </c>
      <c r="B5" s="13" t="s">
        <v>5</v>
      </c>
      <c r="C5" s="47" t="s">
        <v>147</v>
      </c>
      <c r="D5" s="47"/>
      <c r="E5" s="13" t="s">
        <v>57</v>
      </c>
    </row>
    <row r="6" spans="1:8" ht="18" customHeight="1" x14ac:dyDescent="0.35">
      <c r="A6" s="64" t="s">
        <v>148</v>
      </c>
      <c r="B6" s="64" t="s">
        <v>139</v>
      </c>
      <c r="C6" s="21" t="s">
        <v>149</v>
      </c>
      <c r="D6" s="65"/>
      <c r="E6" s="15">
        <f>9430623661-366867637+340512078</f>
        <v>9404268102</v>
      </c>
      <c r="G6" s="10">
        <v>-243875745</v>
      </c>
      <c r="H6" s="10">
        <v>289342963</v>
      </c>
    </row>
    <row r="7" spans="1:8" ht="18" customHeight="1" x14ac:dyDescent="0.35">
      <c r="A7" s="66"/>
      <c r="B7" s="66"/>
      <c r="C7" s="21" t="s">
        <v>150</v>
      </c>
      <c r="D7" s="65"/>
      <c r="E7" s="15">
        <v>110678000</v>
      </c>
    </row>
    <row r="8" spans="1:8" ht="18" customHeight="1" x14ac:dyDescent="0.35">
      <c r="A8" s="66"/>
      <c r="B8" s="66"/>
      <c r="C8" s="21" t="s">
        <v>151</v>
      </c>
      <c r="D8" s="65"/>
      <c r="E8" s="15">
        <v>5742000</v>
      </c>
    </row>
    <row r="9" spans="1:8" ht="18" customHeight="1" x14ac:dyDescent="0.35">
      <c r="A9" s="66"/>
      <c r="B9" s="66"/>
      <c r="C9" s="21" t="s">
        <v>152</v>
      </c>
      <c r="D9" s="65"/>
      <c r="E9" s="15">
        <v>48912000</v>
      </c>
    </row>
    <row r="10" spans="1:8" ht="18" customHeight="1" x14ac:dyDescent="0.35">
      <c r="A10" s="66"/>
      <c r="B10" s="66"/>
      <c r="C10" s="21" t="s">
        <v>153</v>
      </c>
      <c r="D10" s="65"/>
      <c r="E10" s="15">
        <v>69884000</v>
      </c>
    </row>
    <row r="11" spans="1:8" ht="18" customHeight="1" x14ac:dyDescent="0.35">
      <c r="A11" s="66"/>
      <c r="B11" s="66"/>
      <c r="C11" s="67" t="s">
        <v>154</v>
      </c>
      <c r="D11" s="68"/>
      <c r="E11" s="15">
        <v>187121000</v>
      </c>
    </row>
    <row r="12" spans="1:8" ht="18" customHeight="1" x14ac:dyDescent="0.35">
      <c r="A12" s="66"/>
      <c r="B12" s="66"/>
      <c r="C12" s="21" t="s">
        <v>155</v>
      </c>
      <c r="D12" s="65"/>
      <c r="E12" s="15">
        <v>1062092000</v>
      </c>
    </row>
    <row r="13" spans="1:8" ht="18" customHeight="1" x14ac:dyDescent="0.35">
      <c r="A13" s="66"/>
      <c r="B13" s="66"/>
      <c r="C13" s="21" t="s">
        <v>156</v>
      </c>
      <c r="D13" s="65"/>
      <c r="E13" s="15">
        <v>43195180</v>
      </c>
    </row>
    <row r="14" spans="1:8" ht="18" customHeight="1" x14ac:dyDescent="0.35">
      <c r="A14" s="66"/>
      <c r="B14" s="66"/>
      <c r="C14" s="21" t="s">
        <v>157</v>
      </c>
      <c r="D14" s="65"/>
      <c r="E14" s="15">
        <v>0</v>
      </c>
    </row>
    <row r="15" spans="1:8" ht="18" customHeight="1" x14ac:dyDescent="0.35">
      <c r="A15" s="66"/>
      <c r="B15" s="66"/>
      <c r="C15" s="21" t="s">
        <v>158</v>
      </c>
      <c r="D15" s="65"/>
      <c r="E15" s="15">
        <v>11783000</v>
      </c>
    </row>
    <row r="16" spans="1:8" ht="18" customHeight="1" x14ac:dyDescent="0.35">
      <c r="A16" s="66"/>
      <c r="B16" s="66"/>
      <c r="C16" s="21" t="s">
        <v>159</v>
      </c>
      <c r="D16" s="65"/>
      <c r="E16" s="15">
        <v>120056000</v>
      </c>
    </row>
    <row r="17" spans="1:5" ht="18" customHeight="1" x14ac:dyDescent="0.35">
      <c r="A17" s="66"/>
      <c r="B17" s="66"/>
      <c r="C17" s="21" t="s">
        <v>160</v>
      </c>
      <c r="D17" s="65"/>
      <c r="E17" s="15">
        <v>42351000</v>
      </c>
    </row>
    <row r="18" spans="1:5" ht="18" customHeight="1" x14ac:dyDescent="0.35">
      <c r="A18" s="66"/>
      <c r="B18" s="66"/>
      <c r="C18" s="21" t="s">
        <v>161</v>
      </c>
      <c r="D18" s="65"/>
      <c r="E18" s="15">
        <v>9953000</v>
      </c>
    </row>
    <row r="19" spans="1:5" ht="18" customHeight="1" x14ac:dyDescent="0.35">
      <c r="A19" s="66"/>
      <c r="B19" s="66"/>
      <c r="C19" s="21" t="s">
        <v>162</v>
      </c>
      <c r="D19" s="65"/>
      <c r="E19" s="15">
        <v>69677138</v>
      </c>
    </row>
    <row r="20" spans="1:5" ht="18" customHeight="1" x14ac:dyDescent="0.35">
      <c r="A20" s="66"/>
      <c r="B20" s="66"/>
      <c r="C20" s="21" t="s">
        <v>163</v>
      </c>
      <c r="D20" s="65"/>
      <c r="E20" s="15">
        <v>13692491</v>
      </c>
    </row>
    <row r="21" spans="1:5" ht="18" customHeight="1" x14ac:dyDescent="0.35">
      <c r="A21" s="66"/>
      <c r="B21" s="66"/>
      <c r="C21" s="21" t="s">
        <v>164</v>
      </c>
      <c r="D21" s="65"/>
      <c r="E21" s="15">
        <v>22652840</v>
      </c>
    </row>
    <row r="22" spans="1:5" ht="18" customHeight="1" x14ac:dyDescent="0.35">
      <c r="A22" s="66"/>
      <c r="B22" s="66"/>
      <c r="C22" s="21"/>
      <c r="D22" s="65"/>
      <c r="E22" s="15"/>
    </row>
    <row r="23" spans="1:5" ht="18" customHeight="1" x14ac:dyDescent="0.35">
      <c r="A23" s="66"/>
      <c r="B23" s="69"/>
      <c r="C23" s="22" t="s">
        <v>42</v>
      </c>
      <c r="D23" s="65"/>
      <c r="E23" s="15">
        <f>SUM(E6:E22)</f>
        <v>11222057751</v>
      </c>
    </row>
    <row r="24" spans="1:5" ht="18" customHeight="1" x14ac:dyDescent="0.35">
      <c r="A24" s="66"/>
      <c r="B24" s="64" t="s">
        <v>137</v>
      </c>
      <c r="C24" s="70" t="s">
        <v>165</v>
      </c>
      <c r="D24" s="14" t="s">
        <v>166</v>
      </c>
      <c r="E24" s="15">
        <f>477693000+75895000</f>
        <v>553588000</v>
      </c>
    </row>
    <row r="25" spans="1:5" ht="18" customHeight="1" x14ac:dyDescent="0.35">
      <c r="A25" s="66"/>
      <c r="B25" s="66"/>
      <c r="C25" s="71"/>
      <c r="D25" s="14" t="s">
        <v>167</v>
      </c>
      <c r="E25" s="15"/>
    </row>
    <row r="26" spans="1:5" ht="18" customHeight="1" x14ac:dyDescent="0.35">
      <c r="A26" s="66"/>
      <c r="B26" s="66"/>
      <c r="C26" s="71"/>
      <c r="D26" s="14"/>
      <c r="E26" s="15"/>
    </row>
    <row r="27" spans="1:5" ht="18" customHeight="1" x14ac:dyDescent="0.35">
      <c r="A27" s="66"/>
      <c r="B27" s="66"/>
      <c r="C27" s="71"/>
      <c r="D27" s="14"/>
      <c r="E27" s="15"/>
    </row>
    <row r="28" spans="1:5" ht="18" customHeight="1" x14ac:dyDescent="0.35">
      <c r="A28" s="66"/>
      <c r="B28" s="66"/>
      <c r="C28" s="72"/>
      <c r="D28" s="18" t="s">
        <v>63</v>
      </c>
      <c r="E28" s="15">
        <f>SUM(E24:E27)</f>
        <v>553588000</v>
      </c>
    </row>
    <row r="29" spans="1:5" ht="18" customHeight="1" x14ac:dyDescent="0.35">
      <c r="A29" s="66"/>
      <c r="B29" s="66"/>
      <c r="C29" s="70" t="s">
        <v>168</v>
      </c>
      <c r="D29" s="14" t="s">
        <v>166</v>
      </c>
      <c r="E29" s="15">
        <f>3698591355-E24</f>
        <v>3145003355</v>
      </c>
    </row>
    <row r="30" spans="1:5" ht="18" customHeight="1" x14ac:dyDescent="0.35">
      <c r="A30" s="66"/>
      <c r="B30" s="66"/>
      <c r="C30" s="71"/>
      <c r="D30" s="14" t="s">
        <v>167</v>
      </c>
      <c r="E30" s="15">
        <f>1025669602-E25</f>
        <v>1025669602</v>
      </c>
    </row>
    <row r="31" spans="1:5" ht="18" customHeight="1" x14ac:dyDescent="0.35">
      <c r="A31" s="66"/>
      <c r="B31" s="66"/>
      <c r="C31" s="71"/>
      <c r="D31" s="14"/>
      <c r="E31" s="15"/>
    </row>
    <row r="32" spans="1:5" ht="18" customHeight="1" x14ac:dyDescent="0.35">
      <c r="A32" s="66"/>
      <c r="B32" s="66"/>
      <c r="C32" s="71"/>
      <c r="D32" s="14"/>
      <c r="E32" s="15"/>
    </row>
    <row r="33" spans="1:5" ht="18" customHeight="1" x14ac:dyDescent="0.35">
      <c r="A33" s="66"/>
      <c r="B33" s="66"/>
      <c r="C33" s="72"/>
      <c r="D33" s="18" t="s">
        <v>63</v>
      </c>
      <c r="E33" s="15">
        <f>SUM(E29:E32)</f>
        <v>4170672957</v>
      </c>
    </row>
    <row r="34" spans="1:5" ht="18" customHeight="1" x14ac:dyDescent="0.35">
      <c r="A34" s="66"/>
      <c r="B34" s="69"/>
      <c r="C34" s="22" t="s">
        <v>42</v>
      </c>
      <c r="D34" s="65"/>
      <c r="E34" s="15">
        <f>E28+E33</f>
        <v>4724260957</v>
      </c>
    </row>
    <row r="35" spans="1:5" ht="18" customHeight="1" x14ac:dyDescent="0.35">
      <c r="A35" s="69"/>
      <c r="B35" s="22" t="s">
        <v>26</v>
      </c>
      <c r="C35" s="65"/>
      <c r="D35" s="65"/>
      <c r="E35" s="15">
        <f>E23+E34</f>
        <v>15946318708</v>
      </c>
    </row>
  </sheetData>
  <mergeCells count="26">
    <mergeCell ref="B35:D35"/>
    <mergeCell ref="C19:D19"/>
    <mergeCell ref="C20:D20"/>
    <mergeCell ref="C21:D21"/>
    <mergeCell ref="C22:D22"/>
    <mergeCell ref="C23:D23"/>
    <mergeCell ref="B24:B34"/>
    <mergeCell ref="C24:C28"/>
    <mergeCell ref="C29:C33"/>
    <mergeCell ref="C34:D34"/>
    <mergeCell ref="C13:D13"/>
    <mergeCell ref="C14:D14"/>
    <mergeCell ref="C15:D15"/>
    <mergeCell ref="C16:D16"/>
    <mergeCell ref="C17:D17"/>
    <mergeCell ref="C18:D18"/>
    <mergeCell ref="C5:D5"/>
    <mergeCell ref="A6:A35"/>
    <mergeCell ref="B6:B23"/>
    <mergeCell ref="C6:D6"/>
    <mergeCell ref="C7:D7"/>
    <mergeCell ref="C8:D8"/>
    <mergeCell ref="C9:D9"/>
    <mergeCell ref="C10:D10"/>
    <mergeCell ref="C11:D11"/>
    <mergeCell ref="C12:D12"/>
  </mergeCells>
  <phoneticPr fontId="5"/>
  <pageMargins left="0.39370078740157483" right="0.39370078740157483" top="0.39370078740157483" bottom="0.39370078740157483" header="0.19685039370078741" footer="0.19685039370078741"/>
  <pageSetup paperSize="9" scale="93" orientation="landscape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A3" workbookViewId="0">
      <selection activeCell="D8" sqref="D8"/>
    </sheetView>
  </sheetViews>
  <sheetFormatPr defaultColWidth="7.75" defaultRowHeight="15.75" x14ac:dyDescent="0.35"/>
  <cols>
    <col min="1" max="1" width="20" style="10" customWidth="1"/>
    <col min="2" max="7" width="17.375" style="10" customWidth="1"/>
    <col min="8" max="16384" width="7.75" style="10"/>
  </cols>
  <sheetData>
    <row r="1" spans="1:7" ht="30" x14ac:dyDescent="0.6">
      <c r="A1" s="9" t="s">
        <v>169</v>
      </c>
    </row>
    <row r="2" spans="1:7" ht="18.75" x14ac:dyDescent="0.4">
      <c r="A2" s="11" t="s">
        <v>1</v>
      </c>
    </row>
    <row r="3" spans="1:7" ht="18.75" x14ac:dyDescent="0.4">
      <c r="A3" s="11" t="s">
        <v>36</v>
      </c>
    </row>
    <row r="4" spans="1:7" ht="18.75" x14ac:dyDescent="0.4">
      <c r="F4" s="10" t="s">
        <v>37</v>
      </c>
      <c r="G4" s="12"/>
    </row>
    <row r="5" spans="1:7" ht="22.5" customHeight="1" x14ac:dyDescent="0.35">
      <c r="A5" s="13" t="s">
        <v>170</v>
      </c>
      <c r="B5" s="13" t="s">
        <v>171</v>
      </c>
      <c r="C5" s="13" t="s">
        <v>172</v>
      </c>
      <c r="D5" s="13" t="s">
        <v>173</v>
      </c>
      <c r="E5" s="13" t="s">
        <v>140</v>
      </c>
      <c r="F5" s="49" t="s">
        <v>174</v>
      </c>
      <c r="G5" s="49" t="s">
        <v>175</v>
      </c>
    </row>
    <row r="6" spans="1:7" ht="18" customHeight="1" x14ac:dyDescent="0.35">
      <c r="A6" s="14" t="s">
        <v>176</v>
      </c>
      <c r="B6" s="15">
        <f>3541982559-C6-D6-E6</f>
        <v>2999254559</v>
      </c>
      <c r="C6" s="15">
        <v>299605000</v>
      </c>
      <c r="D6" s="15"/>
      <c r="E6" s="15">
        <v>243123000</v>
      </c>
      <c r="F6" s="15">
        <f>SUM(B6:E6)</f>
        <v>3541982559</v>
      </c>
      <c r="G6" s="15">
        <v>3541983</v>
      </c>
    </row>
    <row r="7" spans="1:7" ht="18" customHeight="1" x14ac:dyDescent="0.35">
      <c r="A7" s="14" t="s">
        <v>177</v>
      </c>
      <c r="B7" s="15">
        <v>51837858</v>
      </c>
      <c r="C7" s="15"/>
      <c r="D7" s="15"/>
      <c r="E7" s="15"/>
      <c r="F7" s="15">
        <f t="shared" ref="F7:F20" si="0">SUM(B7:E7)</f>
        <v>51837858</v>
      </c>
      <c r="G7" s="15">
        <v>51838</v>
      </c>
    </row>
    <row r="8" spans="1:7" ht="18" customHeight="1" x14ac:dyDescent="0.35">
      <c r="A8" s="14" t="s">
        <v>178</v>
      </c>
      <c r="B8" s="15">
        <v>6485300</v>
      </c>
      <c r="C8" s="15"/>
      <c r="D8" s="15"/>
      <c r="E8" s="15"/>
      <c r="F8" s="15">
        <f t="shared" si="0"/>
        <v>6485300</v>
      </c>
      <c r="G8" s="15">
        <v>6485</v>
      </c>
    </row>
    <row r="9" spans="1:7" ht="18" customHeight="1" x14ac:dyDescent="0.35">
      <c r="A9" s="14" t="s">
        <v>179</v>
      </c>
      <c r="B9" s="15">
        <v>102570263</v>
      </c>
      <c r="C9" s="15"/>
      <c r="D9" s="15"/>
      <c r="E9" s="15"/>
      <c r="F9" s="15">
        <f t="shared" si="0"/>
        <v>102570263</v>
      </c>
      <c r="G9" s="15">
        <v>102570</v>
      </c>
    </row>
    <row r="10" spans="1:7" ht="18" customHeight="1" x14ac:dyDescent="0.35">
      <c r="A10" s="14" t="s">
        <v>180</v>
      </c>
      <c r="B10" s="15">
        <f>127391834-C10-D10-E10</f>
        <v>127391834</v>
      </c>
      <c r="C10" s="15"/>
      <c r="D10" s="15"/>
      <c r="E10" s="15"/>
      <c r="F10" s="15">
        <f t="shared" si="0"/>
        <v>127391834</v>
      </c>
      <c r="G10" s="15">
        <v>127392</v>
      </c>
    </row>
    <row r="11" spans="1:7" ht="18" customHeight="1" x14ac:dyDescent="0.35">
      <c r="A11" s="14" t="s">
        <v>181</v>
      </c>
      <c r="B11" s="15">
        <v>877713</v>
      </c>
      <c r="C11" s="15"/>
      <c r="D11" s="15"/>
      <c r="E11" s="15"/>
      <c r="F11" s="15">
        <f t="shared" si="0"/>
        <v>877713</v>
      </c>
      <c r="G11" s="15">
        <v>878</v>
      </c>
    </row>
    <row r="12" spans="1:7" ht="18" customHeight="1" x14ac:dyDescent="0.35">
      <c r="A12" s="14" t="s">
        <v>182</v>
      </c>
      <c r="B12" s="15">
        <v>9670696</v>
      </c>
      <c r="C12" s="15"/>
      <c r="D12" s="15"/>
      <c r="E12" s="15"/>
      <c r="F12" s="15">
        <f t="shared" si="0"/>
        <v>9670696</v>
      </c>
      <c r="G12" s="15">
        <v>9671</v>
      </c>
    </row>
    <row r="13" spans="1:7" ht="18" customHeight="1" x14ac:dyDescent="0.35">
      <c r="A13" s="14" t="s">
        <v>183</v>
      </c>
      <c r="B13" s="15">
        <v>85470812</v>
      </c>
      <c r="C13" s="15"/>
      <c r="D13" s="15"/>
      <c r="E13" s="15"/>
      <c r="F13" s="15">
        <f t="shared" si="0"/>
        <v>85470812</v>
      </c>
      <c r="G13" s="15">
        <v>85471</v>
      </c>
    </row>
    <row r="14" spans="1:7" ht="18" customHeight="1" x14ac:dyDescent="0.35">
      <c r="A14" s="14" t="s">
        <v>184</v>
      </c>
      <c r="B14" s="15">
        <v>29824681</v>
      </c>
      <c r="C14" s="15"/>
      <c r="D14" s="15"/>
      <c r="E14" s="15"/>
      <c r="F14" s="15">
        <f t="shared" si="0"/>
        <v>29824681</v>
      </c>
      <c r="G14" s="15">
        <v>29825</v>
      </c>
    </row>
    <row r="15" spans="1:7" ht="18" customHeight="1" x14ac:dyDescent="0.35">
      <c r="A15" s="14" t="s">
        <v>185</v>
      </c>
      <c r="B15" s="15">
        <v>350007</v>
      </c>
      <c r="C15" s="15"/>
      <c r="D15" s="15"/>
      <c r="E15" s="15"/>
      <c r="F15" s="15">
        <f t="shared" si="0"/>
        <v>350007</v>
      </c>
      <c r="G15" s="15">
        <v>350</v>
      </c>
    </row>
    <row r="16" spans="1:7" ht="18" customHeight="1" x14ac:dyDescent="0.35">
      <c r="A16" s="14" t="s">
        <v>186</v>
      </c>
      <c r="B16" s="15">
        <f>4000000-E16</f>
        <v>2197000</v>
      </c>
      <c r="C16" s="15"/>
      <c r="D16" s="15"/>
      <c r="E16" s="15">
        <v>1803000</v>
      </c>
      <c r="F16" s="15">
        <f t="shared" si="0"/>
        <v>4000000</v>
      </c>
      <c r="G16" s="15">
        <v>4000</v>
      </c>
    </row>
    <row r="17" spans="1:7" ht="18" customHeight="1" x14ac:dyDescent="0.35">
      <c r="A17" s="14" t="s">
        <v>187</v>
      </c>
      <c r="B17" s="15">
        <f>2043895014-C17</f>
        <v>650789014</v>
      </c>
      <c r="C17" s="15">
        <f>1193134000+199972000</f>
        <v>1393106000</v>
      </c>
      <c r="D17" s="15"/>
      <c r="E17" s="15"/>
      <c r="F17" s="15">
        <f t="shared" si="0"/>
        <v>2043895014</v>
      </c>
      <c r="G17" s="15">
        <v>2043895</v>
      </c>
    </row>
    <row r="18" spans="1:7" ht="18" customHeight="1" x14ac:dyDescent="0.35">
      <c r="A18" s="14" t="s">
        <v>188</v>
      </c>
      <c r="B18" s="15">
        <v>0</v>
      </c>
      <c r="C18" s="15"/>
      <c r="D18" s="15"/>
      <c r="E18" s="15">
        <v>572000</v>
      </c>
      <c r="F18" s="15">
        <f t="shared" si="0"/>
        <v>572000</v>
      </c>
      <c r="G18" s="15">
        <v>572</v>
      </c>
    </row>
    <row r="19" spans="1:7" ht="18" customHeight="1" x14ac:dyDescent="0.35">
      <c r="A19" s="14" t="s">
        <v>189</v>
      </c>
      <c r="B19" s="15">
        <v>0</v>
      </c>
      <c r="C19" s="15"/>
      <c r="D19" s="15"/>
      <c r="E19" s="15">
        <v>4000000</v>
      </c>
      <c r="F19" s="15">
        <f t="shared" si="0"/>
        <v>4000000</v>
      </c>
      <c r="G19" s="15">
        <v>4000</v>
      </c>
    </row>
    <row r="20" spans="1:7" ht="18" customHeight="1" x14ac:dyDescent="0.35">
      <c r="A20" s="14" t="s">
        <v>190</v>
      </c>
      <c r="B20" s="15">
        <f>589831932</f>
        <v>589831932</v>
      </c>
      <c r="C20" s="15"/>
      <c r="D20" s="15">
        <v>0</v>
      </c>
      <c r="E20" s="15"/>
      <c r="F20" s="15">
        <f t="shared" si="0"/>
        <v>589831932</v>
      </c>
      <c r="G20" s="15">
        <v>589832</v>
      </c>
    </row>
    <row r="21" spans="1:7" ht="18" customHeight="1" x14ac:dyDescent="0.35">
      <c r="A21" s="14"/>
      <c r="B21" s="15"/>
      <c r="C21" s="15"/>
      <c r="D21" s="15"/>
      <c r="E21" s="15"/>
      <c r="F21" s="15"/>
      <c r="G21" s="15"/>
    </row>
    <row r="22" spans="1:7" ht="18" customHeight="1" x14ac:dyDescent="0.35">
      <c r="A22" s="14"/>
      <c r="B22" s="15"/>
      <c r="C22" s="15"/>
      <c r="D22" s="15"/>
      <c r="E22" s="15"/>
      <c r="F22" s="15"/>
      <c r="G22" s="15"/>
    </row>
    <row r="23" spans="1:7" ht="18" customHeight="1" x14ac:dyDescent="0.35">
      <c r="A23" s="14"/>
      <c r="B23" s="15"/>
      <c r="C23" s="15"/>
      <c r="D23" s="15"/>
      <c r="E23" s="15"/>
      <c r="F23" s="15"/>
      <c r="G23" s="15"/>
    </row>
    <row r="24" spans="1:7" ht="18" customHeight="1" x14ac:dyDescent="0.35">
      <c r="A24" s="14"/>
      <c r="B24" s="15"/>
      <c r="C24" s="15"/>
      <c r="D24" s="15"/>
      <c r="E24" s="15"/>
      <c r="F24" s="15"/>
      <c r="G24" s="15"/>
    </row>
    <row r="25" spans="1:7" ht="18" customHeight="1" x14ac:dyDescent="0.35">
      <c r="A25" s="18" t="s">
        <v>26</v>
      </c>
      <c r="B25" s="15">
        <f>SUM(B6:B24)</f>
        <v>4656551669</v>
      </c>
      <c r="C25" s="15">
        <f t="shared" ref="C25:F25" si="1">SUM(C6:C24)</f>
        <v>1692711000</v>
      </c>
      <c r="D25" s="15">
        <f t="shared" si="1"/>
        <v>0</v>
      </c>
      <c r="E25" s="15">
        <f t="shared" si="1"/>
        <v>249498000</v>
      </c>
      <c r="F25" s="15">
        <f t="shared" si="1"/>
        <v>6598760669</v>
      </c>
      <c r="G25" s="15"/>
    </row>
  </sheetData>
  <phoneticPr fontId="5"/>
  <pageMargins left="0.39370078740157483" right="0.39370078740157483" top="0.39370078740157483" bottom="0.39370078740157483" header="0.19685039370078741" footer="0.19685039370078741"/>
  <pageSetup paperSize="9" scale="99" fitToHeight="0" orientation="landscape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8" sqref="D18"/>
    </sheetView>
  </sheetViews>
  <sheetFormatPr defaultColWidth="7.75" defaultRowHeight="15.75" x14ac:dyDescent="0.35"/>
  <cols>
    <col min="1" max="1" width="19.125" style="10" bestFit="1" customWidth="1"/>
    <col min="2" max="6" width="18.25" style="10" customWidth="1"/>
    <col min="7" max="16384" width="7.75" style="10"/>
  </cols>
  <sheetData>
    <row r="1" spans="1:6" ht="30" x14ac:dyDescent="0.6">
      <c r="A1" s="9" t="s">
        <v>191</v>
      </c>
    </row>
    <row r="2" spans="1:6" ht="18.75" x14ac:dyDescent="0.4">
      <c r="A2" s="11" t="s">
        <v>1</v>
      </c>
    </row>
    <row r="3" spans="1:6" ht="18.75" x14ac:dyDescent="0.4">
      <c r="A3" s="11" t="s">
        <v>36</v>
      </c>
    </row>
    <row r="4" spans="1:6" ht="18.75" x14ac:dyDescent="0.4">
      <c r="A4" s="11" t="s">
        <v>192</v>
      </c>
      <c r="F4" s="12" t="s">
        <v>37</v>
      </c>
    </row>
    <row r="5" spans="1:6" ht="22.5" customHeight="1" x14ac:dyDescent="0.35">
      <c r="A5" s="47" t="s">
        <v>5</v>
      </c>
      <c r="B5" s="47" t="s">
        <v>193</v>
      </c>
      <c r="C5" s="47" t="s">
        <v>194</v>
      </c>
      <c r="D5" s="47" t="s">
        <v>195</v>
      </c>
      <c r="E5" s="47"/>
      <c r="F5" s="47" t="s">
        <v>196</v>
      </c>
    </row>
    <row r="6" spans="1:6" ht="22.5" customHeight="1" x14ac:dyDescent="0.35">
      <c r="A6" s="47"/>
      <c r="B6" s="47"/>
      <c r="C6" s="47"/>
      <c r="D6" s="13" t="s">
        <v>197</v>
      </c>
      <c r="E6" s="13" t="s">
        <v>140</v>
      </c>
      <c r="F6" s="47"/>
    </row>
    <row r="7" spans="1:6" ht="18" customHeight="1" x14ac:dyDescent="0.35">
      <c r="A7" s="14" t="s">
        <v>198</v>
      </c>
      <c r="B7" s="15">
        <v>23298647</v>
      </c>
      <c r="C7" s="15">
        <v>0</v>
      </c>
      <c r="D7" s="15">
        <v>8014927</v>
      </c>
      <c r="E7" s="15">
        <v>3196562</v>
      </c>
      <c r="F7" s="15">
        <f>B7-D7-E7+C7</f>
        <v>12087158</v>
      </c>
    </row>
    <row r="8" spans="1:6" ht="18" customHeight="1" x14ac:dyDescent="0.35">
      <c r="A8" s="14"/>
      <c r="B8" s="15"/>
      <c r="C8" s="15"/>
      <c r="D8" s="15"/>
      <c r="E8" s="15"/>
      <c r="F8" s="15"/>
    </row>
    <row r="9" spans="1:6" ht="18" customHeight="1" x14ac:dyDescent="0.35">
      <c r="A9" s="14" t="s">
        <v>199</v>
      </c>
      <c r="B9" s="15">
        <v>162569191</v>
      </c>
      <c r="C9" s="15">
        <v>150201841</v>
      </c>
      <c r="D9" s="15">
        <v>162569191</v>
      </c>
      <c r="E9" s="15"/>
      <c r="F9" s="15">
        <f>B9-D9-E9+C9</f>
        <v>150201841</v>
      </c>
    </row>
    <row r="10" spans="1:6" ht="18" customHeight="1" x14ac:dyDescent="0.35">
      <c r="A10" s="14"/>
      <c r="B10" s="15"/>
      <c r="C10" s="15"/>
      <c r="D10" s="15"/>
      <c r="E10" s="15"/>
      <c r="F10" s="15"/>
    </row>
    <row r="11" spans="1:6" ht="18" customHeight="1" x14ac:dyDescent="0.35">
      <c r="A11" s="14" t="s">
        <v>200</v>
      </c>
      <c r="B11" s="15">
        <v>1212720513</v>
      </c>
      <c r="C11" s="15">
        <v>122902246</v>
      </c>
      <c r="D11" s="15">
        <v>132982509</v>
      </c>
      <c r="E11" s="15"/>
      <c r="F11" s="15">
        <f>B11-D11-E11+C11</f>
        <v>1202640250</v>
      </c>
    </row>
    <row r="12" spans="1:6" ht="18" customHeight="1" x14ac:dyDescent="0.35">
      <c r="A12" s="14"/>
      <c r="B12" s="15"/>
      <c r="C12" s="15"/>
      <c r="D12" s="15"/>
      <c r="E12" s="15"/>
      <c r="F12" s="15"/>
    </row>
    <row r="13" spans="1:6" ht="18" customHeight="1" x14ac:dyDescent="0.35">
      <c r="A13" s="18" t="s">
        <v>26</v>
      </c>
      <c r="B13" s="15">
        <f>SUM(B7:B12)</f>
        <v>1398588351</v>
      </c>
      <c r="C13" s="15">
        <f>SUM(C7:C12)</f>
        <v>273104087</v>
      </c>
      <c r="D13" s="15">
        <f>SUM(D7:D12)</f>
        <v>303566627</v>
      </c>
      <c r="E13" s="15">
        <f>SUM(E7:E12)</f>
        <v>3196562</v>
      </c>
      <c r="F13" s="15">
        <f>SUM(F7:F12)</f>
        <v>1364929249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B10" sqref="B10"/>
    </sheetView>
  </sheetViews>
  <sheetFormatPr defaultColWidth="7.75" defaultRowHeight="15.75" x14ac:dyDescent="0.35"/>
  <cols>
    <col min="1" max="1" width="37" style="10" customWidth="1"/>
    <col min="2" max="11" width="13.5" style="10" customWidth="1"/>
    <col min="12" max="16384" width="7.75" style="10"/>
  </cols>
  <sheetData>
    <row r="1" spans="1:12" ht="30" x14ac:dyDescent="0.6">
      <c r="A1" s="9" t="s">
        <v>201</v>
      </c>
    </row>
    <row r="2" spans="1:12" ht="18.75" x14ac:dyDescent="0.4">
      <c r="A2" s="11" t="s">
        <v>1</v>
      </c>
    </row>
    <row r="3" spans="1:12" ht="18.75" x14ac:dyDescent="0.4">
      <c r="A3" s="11" t="s">
        <v>145</v>
      </c>
    </row>
    <row r="6" spans="1:12" ht="18.75" x14ac:dyDescent="0.4">
      <c r="A6" s="73" t="s">
        <v>202</v>
      </c>
      <c r="J6" s="12" t="s">
        <v>37</v>
      </c>
    </row>
    <row r="7" spans="1:12" ht="37.5" customHeight="1" x14ac:dyDescent="0.35">
      <c r="A7" s="13" t="s">
        <v>203</v>
      </c>
      <c r="B7" s="49" t="s">
        <v>204</v>
      </c>
      <c r="C7" s="49" t="s">
        <v>205</v>
      </c>
      <c r="D7" s="49" t="s">
        <v>206</v>
      </c>
      <c r="E7" s="49" t="s">
        <v>207</v>
      </c>
      <c r="F7" s="49" t="s">
        <v>208</v>
      </c>
      <c r="G7" s="49" t="s">
        <v>209</v>
      </c>
      <c r="H7" s="49" t="s">
        <v>210</v>
      </c>
      <c r="I7" s="49" t="s">
        <v>211</v>
      </c>
      <c r="J7" s="49" t="s">
        <v>212</v>
      </c>
    </row>
    <row r="8" spans="1:12" ht="18" customHeight="1" x14ac:dyDescent="0.35">
      <c r="A8" s="14" t="s">
        <v>213</v>
      </c>
      <c r="B8" s="15">
        <f>1955179000+1000000</f>
        <v>1956179000</v>
      </c>
      <c r="C8" s="15">
        <v>7067021903</v>
      </c>
      <c r="D8" s="15">
        <v>1617024676</v>
      </c>
      <c r="E8" s="15">
        <f>C8-D8</f>
        <v>5449997227</v>
      </c>
      <c r="F8" s="15">
        <v>4083884101</v>
      </c>
      <c r="G8" s="74">
        <v>1</v>
      </c>
      <c r="H8" s="15">
        <f>E8*G8</f>
        <v>5449997227</v>
      </c>
      <c r="I8" s="15">
        <v>0</v>
      </c>
      <c r="J8" s="15"/>
    </row>
    <row r="9" spans="1:12" ht="18" customHeight="1" x14ac:dyDescent="0.35">
      <c r="A9" s="14"/>
      <c r="B9" s="15"/>
      <c r="C9" s="15"/>
      <c r="D9" s="15"/>
      <c r="E9" s="15"/>
      <c r="F9" s="15"/>
      <c r="G9" s="74"/>
      <c r="H9" s="15"/>
      <c r="I9" s="15"/>
      <c r="J9" s="15"/>
    </row>
    <row r="10" spans="1:12" ht="18" customHeight="1" x14ac:dyDescent="0.35">
      <c r="A10" s="14"/>
      <c r="B10" s="15"/>
      <c r="C10" s="15"/>
      <c r="D10" s="15"/>
      <c r="E10" s="15"/>
      <c r="F10" s="15"/>
      <c r="G10" s="15"/>
      <c r="H10" s="15"/>
      <c r="I10" s="15"/>
      <c r="J10" s="15"/>
    </row>
    <row r="11" spans="1:12" ht="18" customHeight="1" x14ac:dyDescent="0.35">
      <c r="A11" s="18" t="s">
        <v>26</v>
      </c>
      <c r="B11" s="15">
        <f>SUM(B8:B10)</f>
        <v>1956179000</v>
      </c>
      <c r="C11" s="15"/>
      <c r="D11" s="15"/>
      <c r="E11" s="15"/>
      <c r="F11" s="15"/>
      <c r="G11" s="15"/>
      <c r="H11" s="15"/>
      <c r="I11" s="15"/>
      <c r="J11" s="15"/>
    </row>
    <row r="13" spans="1:12" ht="18.75" x14ac:dyDescent="0.4">
      <c r="A13" s="73" t="s">
        <v>214</v>
      </c>
      <c r="K13" s="12" t="s">
        <v>37</v>
      </c>
    </row>
    <row r="14" spans="1:12" ht="37.5" customHeight="1" x14ac:dyDescent="0.35">
      <c r="A14" s="13" t="s">
        <v>203</v>
      </c>
      <c r="B14" s="49" t="s">
        <v>215</v>
      </c>
      <c r="C14" s="49" t="s">
        <v>205</v>
      </c>
      <c r="D14" s="49" t="s">
        <v>206</v>
      </c>
      <c r="E14" s="49" t="s">
        <v>207</v>
      </c>
      <c r="F14" s="49" t="s">
        <v>208</v>
      </c>
      <c r="G14" s="49" t="s">
        <v>209</v>
      </c>
      <c r="H14" s="49" t="s">
        <v>210</v>
      </c>
      <c r="I14" s="49" t="s">
        <v>216</v>
      </c>
      <c r="J14" s="49" t="s">
        <v>217</v>
      </c>
      <c r="K14" s="49" t="s">
        <v>212</v>
      </c>
    </row>
    <row r="15" spans="1:12" ht="18" customHeight="1" x14ac:dyDescent="0.35">
      <c r="A15" s="14" t="s">
        <v>218</v>
      </c>
      <c r="B15" s="15">
        <v>198000</v>
      </c>
      <c r="C15" s="15">
        <v>436926262</v>
      </c>
      <c r="D15" s="15">
        <v>57438212</v>
      </c>
      <c r="E15" s="15">
        <f t="shared" ref="E15:E30" si="0">C15-D15</f>
        <v>379488050</v>
      </c>
      <c r="F15" s="15">
        <v>8000000</v>
      </c>
      <c r="G15" s="74">
        <f t="shared" ref="G15:G30" si="1">B15/F15</f>
        <v>2.4750000000000001E-2</v>
      </c>
      <c r="H15" s="15">
        <f t="shared" ref="H15:H21" si="2">E15*G15</f>
        <v>9392329.2375000007</v>
      </c>
      <c r="I15" s="15">
        <v>0</v>
      </c>
      <c r="J15" s="15">
        <f>B15-I15</f>
        <v>198000</v>
      </c>
      <c r="K15" s="15">
        <v>198000</v>
      </c>
      <c r="L15" s="10">
        <f>H15-B15</f>
        <v>9194329.2375000007</v>
      </c>
    </row>
    <row r="16" spans="1:12" ht="18" customHeight="1" x14ac:dyDescent="0.35">
      <c r="A16" s="14" t="s">
        <v>219</v>
      </c>
      <c r="B16" s="15">
        <v>160000</v>
      </c>
      <c r="C16" s="15">
        <v>18122672463</v>
      </c>
      <c r="D16" s="15">
        <v>5376453211</v>
      </c>
      <c r="E16" s="15">
        <f t="shared" si="0"/>
        <v>12746219252</v>
      </c>
      <c r="F16" s="15">
        <v>7829920000</v>
      </c>
      <c r="G16" s="74">
        <f t="shared" si="1"/>
        <v>2.0434436111735498E-5</v>
      </c>
      <c r="H16" s="15">
        <f t="shared" si="2"/>
        <v>260461.80297116702</v>
      </c>
      <c r="I16" s="15">
        <v>0</v>
      </c>
      <c r="J16" s="15">
        <f t="shared" ref="J16:J30" si="3">B16-I16</f>
        <v>160000</v>
      </c>
      <c r="K16" s="15">
        <f>B16</f>
        <v>160000</v>
      </c>
      <c r="L16" s="10">
        <f t="shared" ref="L16:L30" si="4">H16-B16</f>
        <v>100461.80297116702</v>
      </c>
    </row>
    <row r="17" spans="1:12" ht="18" customHeight="1" x14ac:dyDescent="0.35">
      <c r="A17" s="14" t="s">
        <v>220</v>
      </c>
      <c r="B17" s="15">
        <v>4092000</v>
      </c>
      <c r="C17" s="15">
        <v>1525684047869</v>
      </c>
      <c r="D17" s="15">
        <v>1426968993995</v>
      </c>
      <c r="E17" s="15">
        <f t="shared" si="0"/>
        <v>98715053874</v>
      </c>
      <c r="F17" s="15">
        <v>72521155546</v>
      </c>
      <c r="G17" s="74">
        <f t="shared" si="1"/>
        <v>5.6424914484497615E-5</v>
      </c>
      <c r="H17" s="15">
        <f t="shared" si="2"/>
        <v>5569988.4731730251</v>
      </c>
      <c r="I17" s="15">
        <v>0</v>
      </c>
      <c r="J17" s="15">
        <f t="shared" si="3"/>
        <v>4092000</v>
      </c>
      <c r="K17" s="15">
        <f>B17</f>
        <v>4092000</v>
      </c>
      <c r="L17" s="10">
        <f t="shared" si="4"/>
        <v>1477988.4731730251</v>
      </c>
    </row>
    <row r="18" spans="1:12" ht="18" customHeight="1" x14ac:dyDescent="0.35">
      <c r="A18" s="14" t="s">
        <v>221</v>
      </c>
      <c r="B18" s="15">
        <v>60000</v>
      </c>
      <c r="C18" s="15">
        <v>870771805</v>
      </c>
      <c r="D18" s="15">
        <v>620948008</v>
      </c>
      <c r="E18" s="15">
        <f t="shared" si="0"/>
        <v>249823797</v>
      </c>
      <c r="F18" s="15">
        <f>151940000</f>
        <v>151940000</v>
      </c>
      <c r="G18" s="74">
        <f t="shared" si="1"/>
        <v>3.9489272081084638E-4</v>
      </c>
      <c r="H18" s="15">
        <f t="shared" si="2"/>
        <v>98653.598920626566</v>
      </c>
      <c r="I18" s="15">
        <v>0</v>
      </c>
      <c r="J18" s="15">
        <f t="shared" si="3"/>
        <v>60000</v>
      </c>
      <c r="K18" s="15">
        <v>60000</v>
      </c>
      <c r="L18" s="10">
        <f t="shared" si="4"/>
        <v>38653.598920626566</v>
      </c>
    </row>
    <row r="19" spans="1:12" ht="18" customHeight="1" x14ac:dyDescent="0.35">
      <c r="A19" s="14" t="s">
        <v>222</v>
      </c>
      <c r="B19" s="15">
        <v>2115000</v>
      </c>
      <c r="C19" s="15">
        <v>293199427643</v>
      </c>
      <c r="D19" s="15">
        <v>281783104028</v>
      </c>
      <c r="E19" s="15">
        <f t="shared" si="0"/>
        <v>11416323615</v>
      </c>
      <c r="F19" s="15">
        <v>10037348143</v>
      </c>
      <c r="G19" s="74">
        <f t="shared" si="1"/>
        <v>2.107130259773834E-4</v>
      </c>
      <c r="H19" s="15">
        <f t="shared" si="2"/>
        <v>2405568.0944537106</v>
      </c>
      <c r="I19" s="15">
        <v>0</v>
      </c>
      <c r="J19" s="15">
        <f t="shared" si="3"/>
        <v>2115000</v>
      </c>
      <c r="K19" s="15">
        <f t="shared" ref="K19:K21" si="5">B19</f>
        <v>2115000</v>
      </c>
      <c r="L19" s="10">
        <f t="shared" si="4"/>
        <v>290568.0944537106</v>
      </c>
    </row>
    <row r="20" spans="1:12" ht="18" customHeight="1" x14ac:dyDescent="0.35">
      <c r="A20" s="14" t="s">
        <v>223</v>
      </c>
      <c r="B20" s="15">
        <v>342000</v>
      </c>
      <c r="C20" s="15">
        <v>1119214785</v>
      </c>
      <c r="D20" s="15">
        <v>14911312</v>
      </c>
      <c r="E20" s="15">
        <f t="shared" si="0"/>
        <v>1104303473</v>
      </c>
      <c r="F20" s="15">
        <v>1041015731</v>
      </c>
      <c r="G20" s="74">
        <f t="shared" si="1"/>
        <v>3.2852529487856512E-4</v>
      </c>
      <c r="H20" s="15">
        <f t="shared" si="2"/>
        <v>362791.62410274858</v>
      </c>
      <c r="I20" s="15">
        <v>0</v>
      </c>
      <c r="J20" s="15">
        <f t="shared" si="3"/>
        <v>342000</v>
      </c>
      <c r="K20" s="15">
        <f t="shared" si="5"/>
        <v>342000</v>
      </c>
      <c r="L20" s="10">
        <f t="shared" si="4"/>
        <v>20791.624102748581</v>
      </c>
    </row>
    <row r="21" spans="1:12" ht="18" customHeight="1" x14ac:dyDescent="0.35">
      <c r="A21" s="14" t="s">
        <v>224</v>
      </c>
      <c r="B21" s="15">
        <v>909000</v>
      </c>
      <c r="C21" s="15">
        <v>1489984855</v>
      </c>
      <c r="D21" s="15">
        <v>187986333</v>
      </c>
      <c r="E21" s="15">
        <f t="shared" si="0"/>
        <v>1301998522</v>
      </c>
      <c r="F21" s="15">
        <v>1035929373</v>
      </c>
      <c r="G21" s="74">
        <f t="shared" si="1"/>
        <v>8.7747294718324396E-4</v>
      </c>
      <c r="H21" s="15">
        <f t="shared" si="2"/>
        <v>1142468.4803275678</v>
      </c>
      <c r="I21" s="15">
        <v>0</v>
      </c>
      <c r="J21" s="15">
        <f t="shared" si="3"/>
        <v>909000</v>
      </c>
      <c r="K21" s="15">
        <f t="shared" si="5"/>
        <v>909000</v>
      </c>
      <c r="L21" s="10">
        <f t="shared" si="4"/>
        <v>233468.48032756778</v>
      </c>
    </row>
    <row r="22" spans="1:12" ht="18" customHeight="1" x14ac:dyDescent="0.35">
      <c r="A22" s="14" t="s">
        <v>225</v>
      </c>
      <c r="B22" s="15">
        <v>2260000</v>
      </c>
      <c r="C22" s="15">
        <v>870771805</v>
      </c>
      <c r="D22" s="15">
        <v>620948008</v>
      </c>
      <c r="E22" s="15">
        <f t="shared" si="0"/>
        <v>249823797</v>
      </c>
      <c r="F22" s="15">
        <v>151940000</v>
      </c>
      <c r="G22" s="74">
        <f t="shared" si="1"/>
        <v>1.4874292483875213E-2</v>
      </c>
      <c r="H22" s="15">
        <f>E22*G22</f>
        <v>3715952.2260102672</v>
      </c>
      <c r="I22" s="15">
        <v>0</v>
      </c>
      <c r="J22" s="15">
        <f t="shared" si="3"/>
        <v>2260000</v>
      </c>
      <c r="K22" s="15">
        <v>2260000</v>
      </c>
      <c r="L22" s="10">
        <f t="shared" si="4"/>
        <v>1455952.2260102672</v>
      </c>
    </row>
    <row r="23" spans="1:12" ht="18" customHeight="1" x14ac:dyDescent="0.35">
      <c r="A23" s="14" t="s">
        <v>226</v>
      </c>
      <c r="B23" s="15">
        <v>900000</v>
      </c>
      <c r="C23" s="15">
        <v>924597372</v>
      </c>
      <c r="D23" s="15">
        <v>6024976</v>
      </c>
      <c r="E23" s="15">
        <f t="shared" si="0"/>
        <v>918572396</v>
      </c>
      <c r="F23" s="15">
        <v>815125000</v>
      </c>
      <c r="G23" s="74">
        <f t="shared" si="1"/>
        <v>1.104125134181874E-3</v>
      </c>
      <c r="H23" s="15">
        <f t="shared" ref="H23:H30" si="6">E23*G23</f>
        <v>1014218.8699892656</v>
      </c>
      <c r="I23" s="15">
        <v>0</v>
      </c>
      <c r="J23" s="15">
        <f t="shared" si="3"/>
        <v>900000</v>
      </c>
      <c r="K23" s="15">
        <f t="shared" ref="K23:K25" si="7">B23</f>
        <v>900000</v>
      </c>
      <c r="L23" s="10">
        <f t="shared" si="4"/>
        <v>114218.86998926557</v>
      </c>
    </row>
    <row r="24" spans="1:12" ht="18" customHeight="1" x14ac:dyDescent="0.35">
      <c r="A24" s="14" t="s">
        <v>227</v>
      </c>
      <c r="B24" s="15">
        <v>340000</v>
      </c>
      <c r="C24" s="15">
        <v>328695669</v>
      </c>
      <c r="D24" s="15">
        <v>393617</v>
      </c>
      <c r="E24" s="15">
        <f t="shared" si="0"/>
        <v>328302052</v>
      </c>
      <c r="F24" s="15">
        <v>293627369</v>
      </c>
      <c r="G24" s="74">
        <f t="shared" si="1"/>
        <v>1.1579302064311315E-3</v>
      </c>
      <c r="H24" s="15">
        <f t="shared" si="6"/>
        <v>380150.86284412403</v>
      </c>
      <c r="I24" s="15">
        <v>0</v>
      </c>
      <c r="J24" s="15">
        <f t="shared" si="3"/>
        <v>340000</v>
      </c>
      <c r="K24" s="15">
        <f t="shared" si="7"/>
        <v>340000</v>
      </c>
      <c r="L24" s="10">
        <f t="shared" si="4"/>
        <v>40150.862844124029</v>
      </c>
    </row>
    <row r="25" spans="1:12" ht="18" customHeight="1" x14ac:dyDescent="0.35">
      <c r="A25" s="14" t="s">
        <v>228</v>
      </c>
      <c r="B25" s="15">
        <v>320000</v>
      </c>
      <c r="C25" s="15">
        <v>415511339</v>
      </c>
      <c r="D25" s="15">
        <v>41003778</v>
      </c>
      <c r="E25" s="15">
        <f t="shared" si="0"/>
        <v>374507561</v>
      </c>
      <c r="F25" s="15">
        <v>318000000</v>
      </c>
      <c r="G25" s="74">
        <f t="shared" si="1"/>
        <v>1.0062893081761006E-3</v>
      </c>
      <c r="H25" s="15">
        <f t="shared" si="6"/>
        <v>376862.95446540881</v>
      </c>
      <c r="I25" s="15">
        <v>0</v>
      </c>
      <c r="J25" s="15">
        <f t="shared" si="3"/>
        <v>320000</v>
      </c>
      <c r="K25" s="15">
        <f t="shared" si="7"/>
        <v>320000</v>
      </c>
      <c r="L25" s="10">
        <f t="shared" si="4"/>
        <v>56862.954465408809</v>
      </c>
    </row>
    <row r="26" spans="1:12" ht="18" customHeight="1" x14ac:dyDescent="0.35">
      <c r="A26" s="14" t="s">
        <v>229</v>
      </c>
      <c r="B26" s="15">
        <v>2189000</v>
      </c>
      <c r="C26" s="15">
        <v>594656470</v>
      </c>
      <c r="D26" s="15">
        <v>6032561</v>
      </c>
      <c r="E26" s="15">
        <f t="shared" si="0"/>
        <v>588623909</v>
      </c>
      <c r="F26" s="15">
        <v>500000000</v>
      </c>
      <c r="G26" s="74">
        <f>B26/F26</f>
        <v>4.3779999999999999E-3</v>
      </c>
      <c r="H26" s="15">
        <f t="shared" si="6"/>
        <v>2576995.4736020002</v>
      </c>
      <c r="I26" s="15">
        <v>0</v>
      </c>
      <c r="J26" s="15">
        <f t="shared" si="3"/>
        <v>2189000</v>
      </c>
      <c r="K26" s="15">
        <v>2189000</v>
      </c>
      <c r="L26" s="10">
        <f t="shared" si="4"/>
        <v>387995.47360200016</v>
      </c>
    </row>
    <row r="27" spans="1:12" ht="18" customHeight="1" x14ac:dyDescent="0.35">
      <c r="A27" s="14" t="s">
        <v>230</v>
      </c>
      <c r="B27" s="15">
        <v>22152000</v>
      </c>
      <c r="C27" s="15">
        <v>193118888</v>
      </c>
      <c r="D27" s="15">
        <v>13394019</v>
      </c>
      <c r="E27" s="15">
        <f t="shared" si="0"/>
        <v>179724869</v>
      </c>
      <c r="F27" s="15">
        <v>100000000</v>
      </c>
      <c r="G27" s="74">
        <f t="shared" si="1"/>
        <v>0.22151999999999999</v>
      </c>
      <c r="H27" s="15">
        <f t="shared" si="6"/>
        <v>39812652.98088</v>
      </c>
      <c r="I27" s="15">
        <v>0</v>
      </c>
      <c r="J27" s="15">
        <f t="shared" si="3"/>
        <v>22152000</v>
      </c>
      <c r="K27" s="15">
        <v>22152000</v>
      </c>
      <c r="L27" s="10">
        <f t="shared" si="4"/>
        <v>17660652.98088</v>
      </c>
    </row>
    <row r="28" spans="1:12" ht="18" customHeight="1" x14ac:dyDescent="0.35">
      <c r="A28" s="14" t="s">
        <v>231</v>
      </c>
      <c r="B28" s="15">
        <v>240000</v>
      </c>
      <c r="C28" s="15">
        <v>122366750</v>
      </c>
      <c r="D28" s="15">
        <v>25521081</v>
      </c>
      <c r="E28" s="15">
        <f t="shared" si="0"/>
        <v>96845669</v>
      </c>
      <c r="F28" s="15">
        <v>101468000</v>
      </c>
      <c r="G28" s="74">
        <f t="shared" si="1"/>
        <v>2.3652777230259788E-3</v>
      </c>
      <c r="H28" s="15">
        <f t="shared" si="6"/>
        <v>229066.90345724762</v>
      </c>
      <c r="I28" s="15">
        <v>0</v>
      </c>
      <c r="J28" s="15">
        <f t="shared" si="3"/>
        <v>240000</v>
      </c>
      <c r="K28" s="15">
        <f t="shared" ref="K28:K30" si="8">B28</f>
        <v>240000</v>
      </c>
      <c r="L28" s="10">
        <f t="shared" si="4"/>
        <v>-10933.096542752377</v>
      </c>
    </row>
    <row r="29" spans="1:12" ht="18" customHeight="1" x14ac:dyDescent="0.35">
      <c r="A29" s="14" t="s">
        <v>232</v>
      </c>
      <c r="B29" s="15">
        <v>300000</v>
      </c>
      <c r="C29" s="15">
        <v>104686767</v>
      </c>
      <c r="D29" s="15">
        <v>33887201</v>
      </c>
      <c r="E29" s="15">
        <f t="shared" si="0"/>
        <v>70799566</v>
      </c>
      <c r="F29" s="15">
        <v>25515000</v>
      </c>
      <c r="G29" s="74">
        <f t="shared" si="1"/>
        <v>1.1757789535567314E-2</v>
      </c>
      <c r="H29" s="15">
        <f t="shared" si="6"/>
        <v>832446.39623750735</v>
      </c>
      <c r="I29" s="15">
        <v>0</v>
      </c>
      <c r="J29" s="15">
        <f t="shared" si="3"/>
        <v>300000</v>
      </c>
      <c r="K29" s="15">
        <f t="shared" si="8"/>
        <v>300000</v>
      </c>
      <c r="L29" s="10">
        <f t="shared" si="4"/>
        <v>532446.39623750735</v>
      </c>
    </row>
    <row r="30" spans="1:12" ht="18" customHeight="1" x14ac:dyDescent="0.35">
      <c r="A30" s="14" t="s">
        <v>233</v>
      </c>
      <c r="B30" s="15">
        <v>1800000</v>
      </c>
      <c r="C30" s="15">
        <v>24834865000000</v>
      </c>
      <c r="D30" s="15">
        <v>24466761000000</v>
      </c>
      <c r="E30" s="15">
        <f t="shared" si="0"/>
        <v>368104000000</v>
      </c>
      <c r="F30" s="15">
        <v>16602000000</v>
      </c>
      <c r="G30" s="74">
        <f t="shared" si="1"/>
        <v>1.0842067220816769E-4</v>
      </c>
      <c r="H30" s="15">
        <f t="shared" si="6"/>
        <v>39910083.122515358</v>
      </c>
      <c r="I30" s="15">
        <v>0</v>
      </c>
      <c r="J30" s="15">
        <f t="shared" si="3"/>
        <v>1800000</v>
      </c>
      <c r="K30" s="15">
        <f t="shared" si="8"/>
        <v>1800000</v>
      </c>
      <c r="L30" s="10">
        <f t="shared" si="4"/>
        <v>38110083.122515358</v>
      </c>
    </row>
    <row r="31" spans="1:12" ht="18" customHeight="1" x14ac:dyDescent="0.3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ht="18" customHeight="1" x14ac:dyDescent="0.3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8" customHeight="1" x14ac:dyDescent="0.3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8" customHeight="1" thickBot="1" x14ac:dyDescent="0.4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ht="18" customHeight="1" thickTop="1" x14ac:dyDescent="0.35">
      <c r="A35" s="77" t="s">
        <v>26</v>
      </c>
      <c r="B35" s="78">
        <f>SUM(B15:B34)</f>
        <v>38377000</v>
      </c>
      <c r="C35" s="78"/>
      <c r="D35" s="78"/>
      <c r="E35" s="78"/>
      <c r="F35" s="78"/>
      <c r="G35" s="78"/>
      <c r="H35" s="78"/>
      <c r="I35" s="78"/>
      <c r="J35" s="78">
        <f>SUM(J15:J34)</f>
        <v>38377000</v>
      </c>
      <c r="K35" s="78"/>
    </row>
  </sheetData>
  <autoFilter ref="A14:L30"/>
  <phoneticPr fontId="5"/>
  <pageMargins left="0.39370078740157483" right="0.39370078740157483" top="0.39370078740157483" bottom="0.39370078740157483" header="0.19685039370078741" footer="0.19685039370078741"/>
  <pageSetup paperSize="9" scale="72" fitToHeight="0" orientation="landscape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4" sqref="B14"/>
    </sheetView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79" t="s">
        <v>234</v>
      </c>
    </row>
    <row r="2" spans="1:2" ht="13.5" x14ac:dyDescent="0.15">
      <c r="A2" s="1" t="s">
        <v>1</v>
      </c>
    </row>
    <row r="3" spans="1:2" ht="13.5" x14ac:dyDescent="0.15">
      <c r="A3" s="1" t="s">
        <v>2</v>
      </c>
    </row>
    <row r="4" spans="1:2" ht="13.5" x14ac:dyDescent="0.15">
      <c r="B4" s="4" t="s">
        <v>37</v>
      </c>
    </row>
    <row r="5" spans="1:2" ht="22.5" customHeight="1" x14ac:dyDescent="0.15">
      <c r="A5" s="80" t="s">
        <v>170</v>
      </c>
      <c r="B5" s="80" t="s">
        <v>196</v>
      </c>
    </row>
    <row r="6" spans="1:2" ht="18" customHeight="1" x14ac:dyDescent="0.15">
      <c r="A6" s="7" t="s">
        <v>235</v>
      </c>
      <c r="B6" s="2">
        <v>549467830</v>
      </c>
    </row>
    <row r="7" spans="1:2" ht="18" customHeight="1" x14ac:dyDescent="0.15">
      <c r="A7" s="7" t="s">
        <v>236</v>
      </c>
      <c r="B7" s="2">
        <v>492550141</v>
      </c>
    </row>
    <row r="8" spans="1:2" ht="18" customHeight="1" x14ac:dyDescent="0.15">
      <c r="A8" s="7"/>
      <c r="B8" s="2"/>
    </row>
    <row r="9" spans="1:2" ht="18" customHeight="1" x14ac:dyDescent="0.15">
      <c r="A9" s="7"/>
      <c r="B9" s="2"/>
    </row>
    <row r="10" spans="1:2" ht="18" customHeight="1" x14ac:dyDescent="0.15">
      <c r="A10" s="7"/>
      <c r="B10" s="2"/>
    </row>
    <row r="11" spans="1:2" ht="18" customHeight="1" x14ac:dyDescent="0.15">
      <c r="A11" s="81" t="s">
        <v>26</v>
      </c>
      <c r="B11" s="2">
        <f>SUM(B6:B10)</f>
        <v>1042017971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有形固定資産の明細</vt:lpstr>
      <vt:lpstr>有形固定資産に係る行政目的別の明細</vt:lpstr>
      <vt:lpstr>未収金の明細_一般会計等</vt:lpstr>
      <vt:lpstr>補助金等の明細(R03)</vt:lpstr>
      <vt:lpstr>長期延滞債権の明細_一般会計等</vt:lpstr>
      <vt:lpstr>地方債等（利率別）の明細</vt:lpstr>
      <vt:lpstr>地方債等（返済期間別）の明細</vt:lpstr>
      <vt:lpstr>貸付金の明細</vt:lpstr>
      <vt:lpstr>財源情報の明細</vt:lpstr>
      <vt:lpstr>財源の明細_R03</vt:lpstr>
      <vt:lpstr>基金の明細 _一般会計等</vt:lpstr>
      <vt:lpstr>引当金の明細_一般会計等</vt:lpstr>
      <vt:lpstr>投資及び出資金の明細</vt:lpstr>
      <vt:lpstr>資金の明細</vt:lpstr>
      <vt:lpstr>財源の明細_R03!Print_Area</vt:lpstr>
      <vt:lpstr>投資及び出資金の明細!Print_Area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7830</cp:lastModifiedBy>
  <dcterms:modified xsi:type="dcterms:W3CDTF">2023-04-06T04:19:13Z</dcterms:modified>
</cp:coreProperties>
</file>